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155" tabRatio="930" firstSheet="2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<sst xmlns="http://schemas.openxmlformats.org/spreadsheetml/2006/main" count="5030" uniqueCount="2305">
  <si>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</si>
  <si>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</si>
  <si>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</si>
  <si>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</si>
  <si>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</si>
  <si>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</si>
  <si>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</si>
  <si>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</si>
  <si>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</si>
  <si>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</si>
  <si>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</si>
  <si>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</si>
  <si>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</si>
  <si>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</si>
  <si>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</si>
  <si>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</si>
  <si>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</si>
  <si>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</si>
  <si>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</si>
  <si>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</si>
  <si>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</si>
  <si>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</si>
  <si>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</si>
  <si>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</si>
  <si>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</si>
  <si>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</si>
  <si>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</si>
  <si>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</si>
  <si>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</si>
  <si>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</si>
  <si>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</si>
  <si>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</si>
  <si>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</si>
  <si>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</si>
  <si>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</si>
  <si>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</si>
  <si>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</si>
  <si>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</si>
  <si>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</si>
  <si>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</si>
  <si>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</si>
  <si>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</si>
  <si>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</si>
  <si>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</si>
  <si>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</si>
  <si>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</si>
  <si>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</si>
  <si>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</si>
  <si>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</si>
  <si>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</si>
  <si>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</si>
  <si>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</si>
  <si>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</si>
  <si>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</si>
  <si>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</si>
  <si>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</si>
  <si>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</si>
  <si>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</si>
  <si>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</si>
  <si>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</si>
  <si>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</si>
  <si>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</si>
  <si>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</si>
  <si>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</si>
  <si>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</si>
  <si>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</si>
  <si>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</si>
  <si>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</si>
  <si>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</si>
  <si>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</si>
  <si>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</si>
  <si>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</si>
  <si>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</si>
  <si>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</si>
  <si>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</si>
  <si>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</si>
  <si>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</si>
  <si>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</si>
  <si>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</si>
  <si>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</si>
  <si>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</si>
  <si>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</si>
  <si>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</si>
  <si>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</si>
  <si>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</si>
  <si>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</si>
  <si>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</si>
  <si>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</si>
  <si>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</si>
  <si>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</si>
  <si>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</si>
  <si>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</si>
  <si>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</si>
  <si>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</si>
  <si>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</si>
  <si>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</si>
  <si>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</si>
  <si>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</si>
  <si>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</si>
  <si>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</si>
  <si>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</si>
  <si>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</si>
  <si>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</si>
  <si>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</si>
  <si>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</si>
  <si>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</si>
  <si>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</si>
  <si>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</si>
  <si>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</si>
  <si>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</si>
  <si>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</si>
  <si>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</si>
  <si>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</si>
  <si>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</si>
  <si>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</si>
  <si>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</si>
  <si>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</si>
  <si>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</si>
  <si>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</si>
  <si>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</si>
  <si>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</si>
  <si>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</si>
  <si>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</si>
  <si>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</si>
  <si>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</si>
  <si>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</si>
  <si>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</si>
  <si>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</si>
  <si>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</si>
  <si>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</si>
  <si>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</si>
  <si>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</si>
  <si>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</si>
  <si>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</si>
  <si>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</si>
  <si>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</si>
  <si>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</si>
  <si>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</si>
  <si>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</si>
  <si>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</si>
  <si>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</si>
  <si>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</si>
  <si>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</si>
  <si>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</si>
  <si>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</si>
  <si>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</si>
  <si>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</si>
  <si>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</si>
  <si>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</si>
  <si>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</si>
  <si>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</si>
  <si>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</si>
  <si>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</si>
  <si>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</si>
  <si>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</si>
  <si>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</si>
  <si>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</si>
  <si>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</si>
  <si>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</si>
  <si>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</si>
  <si>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</si>
  <si>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</si>
  <si>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</si>
  <si>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</si>
  <si>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</si>
  <si>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</si>
  <si>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</si>
  <si>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</si>
  <si>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</si>
  <si>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</si>
  <si>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</si>
  <si>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</si>
  <si>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</si>
  <si>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</si>
  <si>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</si>
  <si>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</si>
  <si>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</si>
  <si>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</si>
  <si>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</si>
  <si>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</si>
  <si>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</si>
  <si>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</si>
  <si>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</si>
  <si>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</si>
  <si>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</si>
  <si>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</si>
  <si>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</si>
  <si>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</si>
  <si>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</si>
  <si>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</si>
  <si>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</si>
  <si>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</si>
  <si>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</si>
  <si>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</si>
  <si>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</si>
  <si>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</si>
  <si>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</si>
  <si>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</si>
  <si>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</si>
  <si>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</si>
  <si>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</si>
  <si>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</si>
  <si>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</si>
  <si>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</si>
  <si>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</si>
  <si>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</si>
  <si>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</si>
  <si>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</si>
  <si>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</si>
  <si>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</si>
  <si>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</si>
  <si>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</si>
  <si>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</si>
  <si>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</si>
  <si>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</si>
  <si>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</si>
  <si>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</si>
  <si>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</si>
  <si>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</si>
  <si>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</si>
  <si>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</si>
  <si>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</si>
  <si>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</si>
  <si>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</si>
  <si>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</si>
  <si>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</si>
  <si>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</si>
  <si>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</si>
  <si>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</si>
  <si>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</si>
  <si>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</si>
  <si>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</si>
  <si>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</si>
  <si>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</si>
  <si>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</si>
  <si>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</si>
  <si>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</si>
  <si>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</si>
  <si>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</si>
  <si>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</si>
  <si>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</si>
  <si>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</si>
  <si>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</si>
  <si>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</si>
  <si>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</si>
  <si>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</si>
  <si>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</si>
  <si>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</si>
  <si>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</si>
  <si>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</si>
  <si>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</si>
  <si>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</si>
  <si>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</si>
  <si>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</si>
  <si>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</si>
  <si>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</si>
  <si>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</si>
  <si>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</si>
  <si>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</si>
  <si>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</si>
  <si>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</si>
  <si>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</si>
  <si>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</si>
  <si>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</si>
  <si>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</si>
  <si>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</si>
  <si>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</si>
  <si>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</si>
  <si>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</si>
  <si>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</si>
  <si>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</si>
  <si>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</si>
  <si>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</si>
  <si>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</si>
  <si>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</si>
  <si>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</si>
  <si>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</si>
  <si>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</si>
  <si>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</si>
  <si>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</si>
  <si>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</si>
  <si>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</si>
  <si>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</si>
  <si>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</si>
  <si>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</si>
  <si>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</si>
  <si>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</si>
  <si>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</si>
  <si>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</si>
  <si>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</si>
  <si>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</si>
  <si>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</si>
  <si>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</si>
  <si>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</si>
  <si>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</si>
  <si>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</si>
  <si>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</si>
  <si>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</si>
  <si>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</si>
  <si>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</si>
  <si>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</si>
  <si>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</si>
  <si>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</si>
  <si>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</si>
  <si>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</si>
  <si>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</si>
  <si>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</si>
  <si>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</si>
  <si>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</si>
  <si>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</si>
  <si>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</si>
  <si>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</si>
  <si>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</si>
  <si>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</si>
  <si>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</si>
  <si>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</si>
  <si>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</si>
  <si>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</si>
  <si>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</si>
  <si>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</si>
  <si>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</si>
  <si>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</si>
  <si>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</si>
  <si>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</si>
  <si>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</si>
  <si>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</si>
  <si>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</si>
  <si>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</si>
  <si>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</si>
  <si>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</si>
  <si>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</si>
  <si>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</si>
  <si>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</si>
  <si>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</si>
  <si>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</si>
  <si>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</si>
  <si>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</si>
  <si>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</si>
  <si>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</si>
  <si>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</si>
  <si>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</si>
  <si>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</si>
  <si>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</si>
  <si>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</si>
  <si>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</si>
  <si>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</si>
  <si>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</si>
  <si>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</si>
  <si>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</si>
  <si>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</si>
  <si>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</si>
  <si>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</si>
  <si>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</si>
  <si>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</si>
  <si>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</si>
  <si>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</si>
  <si>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</si>
  <si>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</si>
  <si>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</si>
  <si>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</si>
  <si>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</si>
  <si>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</si>
  <si>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</si>
  <si>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</si>
  <si>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</si>
  <si>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</si>
  <si>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</si>
  <si>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</si>
  <si>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</si>
  <si>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</si>
  <si>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</si>
  <si>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</si>
  <si>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</si>
  <si>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</si>
  <si>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</si>
  <si>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</si>
  <si>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</si>
  <si>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</si>
  <si>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</si>
  <si>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</si>
  <si>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</si>
  <si>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</si>
  <si>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</si>
  <si>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</si>
  <si>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</si>
  <si>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</si>
  <si>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</si>
  <si>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</si>
  <si>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</si>
  <si>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</si>
  <si>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</si>
  <si>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</si>
  <si>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</si>
  <si>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</si>
  <si>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</si>
  <si>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</si>
  <si>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</si>
  <si>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</si>
  <si>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</si>
  <si>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</si>
  <si>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</si>
  <si>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</si>
  <si>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</si>
  <si>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</si>
  <si>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</si>
  <si>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</si>
  <si>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</si>
  <si>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</si>
  <si>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</si>
  <si>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</si>
  <si>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</si>
  <si>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</si>
  <si>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</si>
  <si>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</si>
  <si>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</si>
  <si>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</si>
  <si>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</si>
  <si>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</si>
  <si>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</si>
  <si>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</si>
  <si>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</si>
  <si>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</si>
  <si>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</si>
  <si>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</si>
  <si>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</si>
  <si>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</si>
  <si>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</si>
  <si>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</si>
  <si>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</si>
  <si>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</si>
  <si>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</si>
  <si>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</si>
  <si>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</si>
  <si>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</si>
  <si>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</si>
  <si>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</si>
  <si>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</si>
  <si>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</si>
  <si>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</si>
  <si>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</si>
  <si>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</si>
  <si>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</si>
  <si>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</si>
  <si>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</si>
  <si>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</si>
  <si>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</si>
  <si>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</si>
  <si>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</si>
  <si>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</si>
  <si>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</si>
  <si>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</si>
  <si>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</si>
  <si>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</si>
  <si>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</si>
  <si>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</si>
  <si>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</si>
  <si>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</si>
  <si>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</si>
  <si>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</si>
  <si>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</si>
  <si>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</si>
  <si>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</si>
  <si>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</si>
  <si>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</si>
  <si>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</si>
  <si>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</si>
  <si>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</si>
  <si>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</si>
  <si>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</si>
  <si>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</si>
  <si>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</si>
  <si>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</si>
  <si>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</si>
  <si>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</si>
  <si>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</si>
  <si>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</si>
  <si>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</si>
  <si>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</si>
  <si>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</si>
  <si>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</si>
  <si>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</si>
  <si>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</si>
  <si>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</si>
  <si>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</si>
  <si>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</si>
  <si>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</si>
  <si>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</si>
  <si>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</si>
  <si>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</si>
  <si>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</si>
  <si>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</si>
  <si>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</si>
  <si>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</si>
  <si>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</si>
  <si>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</si>
  <si>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</si>
  <si>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</si>
  <si>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</si>
  <si>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</si>
  <si>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</si>
  <si>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</si>
  <si>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</si>
  <si>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</si>
  <si>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</si>
  <si>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</si>
  <si>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</si>
  <si>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</si>
  <si>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</si>
  <si>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</si>
  <si>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</si>
  <si>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</si>
  <si>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</si>
  <si>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</si>
  <si>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</si>
  <si>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</si>
  <si>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</si>
  <si>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</si>
  <si>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</si>
  <si>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</si>
  <si>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</si>
  <si>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</si>
  <si>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</si>
  <si>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</si>
  <si>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</si>
  <si>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</si>
  <si>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</si>
  <si>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</si>
  <si>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</si>
  <si>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</si>
  <si>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</si>
  <si>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</si>
  <si>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</si>
  <si>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</si>
  <si>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</si>
  <si>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</si>
  <si>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</si>
  <si>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</si>
  <si>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</si>
  <si>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</si>
  <si>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</si>
  <si>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</si>
  <si>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</si>
  <si>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</si>
  <si>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</si>
  <si>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</si>
  <si>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</si>
  <si>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</si>
  <si>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</si>
  <si>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</si>
  <si>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</si>
  <si>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</si>
  <si>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</si>
  <si>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</si>
  <si>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</si>
  <si>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</si>
  <si>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</si>
  <si>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</si>
  <si>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</si>
  <si>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</si>
  <si>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</si>
  <si>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</si>
  <si>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</si>
  <si>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</si>
  <si>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</si>
  <si>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</si>
  <si>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</si>
  <si>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</si>
  <si>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</si>
  <si>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</si>
  <si>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</si>
  <si>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</si>
  <si>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</si>
  <si>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</si>
  <si>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</si>
  <si>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</si>
  <si>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</si>
  <si>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</si>
  <si>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</si>
  <si>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</si>
  <si>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</si>
  <si>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</si>
  <si>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</si>
  <si>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</si>
  <si>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</si>
  <si>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</si>
  <si>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</si>
  <si>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</si>
  <si>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</si>
  <si>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</si>
  <si>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</si>
  <si>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</si>
  <si>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</si>
  <si>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</si>
  <si>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</si>
  <si>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</si>
  <si>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</si>
  <si>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</si>
  <si>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</si>
  <si>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</si>
  <si>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</si>
  <si>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</si>
  <si>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</si>
  <si>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</si>
  <si>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</si>
  <si>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</si>
  <si>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</si>
  <si>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</si>
  <si>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</si>
  <si>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</si>
  <si>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</si>
  <si>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</si>
  <si>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</si>
  <si>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</si>
  <si>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</si>
  <si>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</si>
  <si>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</si>
  <si>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</si>
  <si>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</si>
  <si>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</si>
  <si>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</si>
  <si>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</si>
  <si>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</si>
  <si>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</si>
  <si>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</si>
  <si>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</si>
  <si>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</si>
  <si>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</si>
  <si>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</si>
  <si>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</si>
  <si>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</si>
  <si>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</si>
  <si>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</si>
  <si>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</si>
  <si>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</si>
  <si>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</si>
  <si>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</si>
  <si>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</si>
  <si>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</si>
  <si>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</si>
  <si>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</si>
  <si>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</si>
  <si>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</si>
  <si>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</si>
  <si>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</si>
  <si>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</si>
  <si>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</si>
  <si>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</si>
  <si>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</si>
  <si>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</si>
  <si>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</si>
  <si>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</si>
  <si>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</si>
  <si>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</si>
  <si>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</si>
  <si>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</si>
  <si>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</si>
  <si>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</si>
  <si>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</si>
  <si>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</si>
  <si>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</si>
  <si>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</si>
  <si>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</si>
  <si>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</si>
  <si>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</si>
  <si>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</si>
  <si>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</si>
  <si>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</si>
  <si>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</si>
  <si>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</si>
  <si>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</si>
  <si>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</si>
  <si>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</si>
  <si>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</si>
  <si>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</si>
  <si>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</si>
  <si>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</si>
  <si>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</si>
  <si>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</si>
  <si>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</si>
  <si>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</si>
  <si>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</si>
  <si>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</si>
  <si>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</si>
  <si>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</si>
  <si>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</si>
  <si>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</si>
  <si>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</si>
  <si>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</si>
  <si>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</si>
  <si>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</si>
  <si>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</si>
  <si>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</si>
  <si>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</si>
  <si>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</si>
  <si>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</si>
  <si>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</si>
  <si>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</si>
  <si>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</si>
  <si>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</si>
  <si>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</si>
  <si>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</si>
  <si>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</si>
  <si>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</si>
  <si>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</si>
  <si>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</si>
  <si>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</si>
  <si>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</si>
  <si>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</si>
  <si>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</si>
  <si>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</si>
  <si>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</si>
  <si>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</si>
  <si>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</si>
  <si>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</si>
  <si>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</si>
  <si>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</si>
  <si>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</si>
  <si>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</si>
  <si>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</si>
  <si>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</si>
  <si>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</si>
  <si>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</si>
  <si>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</si>
  <si>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</si>
  <si>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</si>
  <si>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</si>
  <si>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</si>
  <si>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</si>
  <si>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</si>
  <si>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</si>
  <si>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</si>
  <si>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</si>
  <si>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</si>
  <si>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</si>
  <si>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</si>
  <si>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</si>
  <si>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</si>
  <si>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</si>
  <si>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</si>
  <si>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</si>
  <si>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</si>
  <si>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</si>
  <si>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</si>
  <si>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</si>
  <si>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</si>
  <si>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</si>
  <si>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</si>
  <si>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</si>
  <si>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</si>
  <si>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</si>
  <si>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</si>
  <si>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</si>
  <si>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</si>
  <si>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</si>
  <si>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</si>
  <si>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</si>
  <si>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</si>
  <si>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</si>
  <si>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</si>
  <si>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</si>
  <si>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</si>
  <si>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</si>
  <si>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</si>
  <si>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</si>
  <si>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</si>
  <si>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</si>
  <si>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</si>
  <si>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</si>
  <si>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</si>
  <si>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</si>
  <si>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</si>
  <si>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</si>
  <si>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</si>
  <si>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</si>
  <si>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</si>
  <si>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</si>
  <si>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</si>
  <si>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</si>
  <si>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</si>
  <si>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</si>
  <si>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</si>
  <si>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</si>
  <si>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</si>
  <si>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</si>
  <si>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</si>
  <si>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</si>
  <si>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</si>
  <si>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</si>
  <si>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</si>
  <si>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</si>
  <si>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</si>
  <si>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</si>
  <si>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</si>
  <si>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</si>
  <si>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</si>
  <si>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</si>
  <si>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</si>
  <si>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</si>
  <si>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</si>
  <si>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</si>
  <si>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</si>
  <si>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</si>
  <si>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</si>
  <si>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</si>
  <si>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</si>
  <si>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</si>
  <si>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</si>
  <si>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</si>
  <si>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</si>
  <si>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</si>
  <si>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</si>
  <si>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</si>
  <si>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</si>
  <si>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</si>
  <si>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</si>
  <si>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</si>
  <si>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</si>
  <si>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</si>
  <si>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</si>
  <si>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</si>
  <si>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</si>
  <si>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</si>
  <si>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</si>
  <si>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</si>
  <si>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</si>
  <si>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</si>
  <si>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</si>
  <si>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</si>
  <si>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</si>
  <si>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</si>
  <si>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</si>
  <si>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</si>
  <si>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</si>
  <si>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</si>
  <si>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</si>
  <si>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</si>
  <si>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</si>
  <si>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</si>
  <si>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</si>
  <si>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</si>
  <si>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</si>
  <si>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</si>
  <si>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</si>
  <si>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</si>
  <si>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</si>
  <si>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</si>
  <si>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</si>
  <si>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</si>
  <si>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</si>
  <si>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</si>
  <si>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</si>
  <si>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</si>
  <si>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</si>
  <si>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</si>
  <si>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</si>
  <si>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</si>
  <si>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</si>
  <si>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</si>
  <si>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</si>
  <si>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</si>
  <si>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</si>
  <si>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</si>
  <si>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</si>
  <si>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</si>
  <si>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</si>
  <si>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</si>
  <si>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</si>
  <si>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</si>
  <si>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</si>
  <si>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</si>
  <si>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</si>
  <si>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</si>
  <si>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</si>
  <si>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</si>
  <si>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</si>
  <si>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</si>
  <si>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</si>
  <si>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</si>
  <si>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</si>
  <si>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</si>
  <si>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</si>
  <si>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</si>
  <si>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</si>
  <si>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</si>
  <si>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</si>
  <si>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</si>
  <si>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</si>
  <si>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</si>
  <si>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</si>
  <si>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</si>
  <si>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</si>
  <si>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</si>
  <si>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</si>
  <si>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</si>
  <si>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</si>
  <si>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</si>
  <si>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</si>
  <si>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</si>
  <si>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</si>
  <si>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</si>
  <si>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</si>
  <si>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</si>
  <si>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</si>
  <si>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</si>
  <si>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</si>
  <si>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</si>
  <si>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</si>
  <si>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</si>
  <si>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</si>
  <si>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</si>
  <si>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</si>
  <si>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</si>
  <si>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</si>
  <si>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</si>
  <si>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</si>
  <si>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</si>
  <si>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</si>
  <si>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</si>
  <si>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</si>
  <si>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</si>
  <si>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</si>
  <si>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</si>
  <si>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</si>
  <si>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</si>
  <si>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</si>
  <si>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</si>
  <si>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</si>
  <si>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</si>
  <si>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</si>
  <si>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</si>
  <si>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</si>
  <si>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</si>
  <si>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</si>
  <si>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</si>
  <si>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</si>
  <si>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</si>
  <si>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</si>
  <si>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</si>
  <si>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</si>
  <si>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</si>
  <si>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</si>
  <si>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</si>
  <si>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</si>
  <si>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</si>
  <si>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</si>
  <si>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</si>
  <si>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</si>
  <si>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</si>
  <si>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</si>
  <si>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</si>
  <si>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</si>
  <si>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</si>
  <si>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</si>
  <si>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</si>
  <si>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</si>
  <si>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</si>
  <si>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</si>
  <si>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</si>
  <si>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</si>
  <si>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</si>
  <si>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</si>
  <si>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</si>
  <si>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</si>
  <si>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</si>
  <si>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</si>
  <si>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</si>
  <si>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</si>
  <si>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</si>
  <si>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</si>
  <si>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</si>
  <si>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</si>
  <si>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</si>
  <si>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</si>
  <si>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</si>
  <si>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</si>
  <si>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</si>
  <si>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</si>
  <si>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</si>
  <si>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</si>
  <si>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</si>
  <si>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</si>
  <si>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</si>
  <si>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</si>
  <si>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</si>
  <si>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</si>
  <si>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</si>
  <si>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</si>
  <si>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</si>
  <si>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</si>
  <si>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</si>
  <si>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</si>
  <si>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</si>
  <si>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</si>
  <si>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</si>
  <si>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</si>
  <si>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</si>
  <si>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</si>
  <si>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</si>
  <si>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</si>
  <si>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</si>
  <si>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</si>
  <si>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</si>
  <si>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</si>
  <si>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</si>
  <si>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</si>
  <si>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</si>
  <si>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</si>
  <si>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</si>
  <si>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</si>
  <si>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</si>
  <si>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</si>
  <si>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</si>
  <si>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</si>
  <si>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</si>
  <si>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</si>
  <si>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</si>
  <si>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</si>
  <si>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</si>
  <si>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</si>
  <si>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</si>
  <si>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</si>
  <si>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</si>
  <si>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</si>
  <si>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</si>
  <si>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</si>
  <si>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</si>
  <si>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</si>
  <si>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</si>
  <si>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</si>
  <si>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</si>
  <si>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</si>
  <si>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</si>
  <si>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</si>
  <si>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</si>
  <si>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</si>
  <si>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</si>
  <si>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</si>
  <si>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</si>
  <si>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</si>
  <si>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</si>
  <si>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</si>
  <si>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</si>
  <si>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</si>
  <si>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</si>
  <si>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</si>
  <si>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</si>
  <si>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</si>
  <si>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</si>
  <si>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</si>
  <si>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</si>
  <si>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</si>
  <si>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</si>
  <si>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</si>
  <si>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</si>
  <si>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</si>
  <si>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</si>
  <si>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</si>
  <si>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</si>
  <si>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</si>
  <si>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</si>
  <si>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</si>
  <si>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</si>
  <si>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</si>
  <si>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</si>
  <si>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</si>
  <si>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</si>
  <si>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</si>
  <si>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</si>
  <si>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</si>
  <si>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</si>
  <si>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</si>
  <si>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</si>
  <si>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</si>
  <si>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</si>
  <si>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</si>
  <si>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</si>
  <si>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</si>
  <si>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</si>
  <si>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</si>
  <si>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</si>
  <si>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</si>
  <si>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</si>
  <si>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</si>
  <si>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</si>
  <si>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</si>
  <si>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</si>
  <si>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</si>
  <si>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</si>
  <si>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</si>
  <si>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</si>
  <si>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</si>
  <si>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</si>
  <si>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</si>
  <si>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</si>
  <si>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</si>
  <si>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</si>
  <si>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</si>
  <si>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</si>
  <si>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</si>
  <si>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</si>
  <si>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</si>
  <si>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</si>
  <si>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</si>
  <si>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</si>
  <si>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</si>
  <si>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</si>
  <si>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</si>
  <si>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</si>
  <si>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</si>
  <si>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</si>
  <si>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</si>
  <si>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</si>
  <si>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</si>
  <si>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</si>
  <si>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</si>
  <si>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</si>
  <si>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</si>
  <si>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</si>
  <si>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</si>
  <si>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</si>
  <si>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</si>
  <si>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</si>
  <si>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</si>
  <si>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</si>
  <si>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</si>
  <si>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</si>
  <si>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</si>
  <si>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</si>
  <si>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</si>
  <si>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</si>
  <si>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</si>
  <si>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</si>
  <si>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</si>
  <si>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</si>
  <si>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</si>
  <si>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</si>
  <si>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</si>
  <si>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</si>
  <si>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</si>
  <si>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</si>
  <si>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</si>
  <si>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</si>
  <si>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</si>
  <si>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</si>
  <si>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</si>
  <si>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</si>
  <si>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</si>
  <si>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</si>
  <si>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</si>
  <si>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</si>
  <si>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</si>
  <si>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</si>
  <si>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</si>
  <si>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</si>
  <si>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</si>
  <si>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</si>
  <si>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</si>
  <si>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</si>
  <si>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</si>
  <si>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</si>
  <si>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</si>
  <si>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</si>
  <si>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</si>
  <si>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</si>
  <si>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</si>
  <si>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</si>
  <si>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</si>
  <si>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</si>
  <si>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</si>
  <si>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</si>
  <si>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</si>
  <si>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</si>
  <si>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</si>
  <si>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</si>
  <si>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</si>
  <si>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</si>
  <si>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</si>
  <si>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</si>
  <si>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</si>
  <si>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</si>
  <si>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</si>
  <si>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</si>
  <si>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</si>
  <si>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</si>
  <si>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</si>
  <si>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</si>
  <si>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</si>
  <si>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</si>
  <si>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</si>
  <si>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</si>
  <si>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</si>
  <si>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</si>
  <si>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</si>
  <si>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</si>
  <si>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</si>
  <si>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</si>
  <si>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</si>
  <si>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</si>
  <si>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</si>
  <si>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</si>
  <si>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</si>
  <si>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</si>
  <si>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</si>
  <si>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</si>
  <si>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</si>
  <si>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</si>
  <si>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</si>
  <si>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</si>
  <si>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</si>
  <si>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</si>
  <si>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</si>
  <si>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</si>
  <si>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</si>
  <si>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</si>
  <si>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</si>
  <si>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</si>
  <si>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</si>
  <si>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</si>
  <si>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</si>
  <si>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</si>
  <si>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</si>
  <si>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</si>
  <si>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</si>
  <si>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</si>
  <si>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</si>
  <si>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</si>
  <si>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</si>
  <si>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</si>
  <si>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</si>
  <si>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</si>
  <si>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</si>
  <si>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</si>
  <si>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</si>
  <si>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</si>
  <si>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</si>
  <si>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</si>
  <si>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</si>
  <si>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</si>
  <si>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</si>
  <si>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</si>
  <si>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</si>
  <si>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</si>
  <si>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</si>
  <si>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</si>
  <si>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</si>
  <si>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</si>
  <si>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</si>
  <si>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</si>
  <si>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</si>
  <si>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</si>
  <si>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</si>
  <si>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</si>
  <si>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</si>
  <si>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</si>
  <si>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</si>
  <si>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</si>
  <si>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</si>
  <si>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</si>
  <si>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</si>
  <si>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</si>
  <si>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</si>
  <si>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</si>
  <si>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</si>
  <si>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</si>
  <si>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</si>
  <si>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</si>
  <si>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</si>
  <si>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</si>
  <si>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</si>
  <si>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</si>
  <si>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</si>
  <si>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</si>
  <si>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</si>
  <si>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</si>
  <si>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</si>
  <si>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</si>
  <si>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</si>
  <si>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</si>
  <si>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</si>
  <si>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</si>
  <si>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</si>
  <si>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</si>
  <si>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</si>
  <si>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</si>
  <si>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</si>
  <si>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</si>
  <si>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</si>
  <si>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</si>
  <si>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</si>
  <si>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</si>
  <si>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</si>
  <si>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</si>
  <si>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</si>
  <si>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</si>
  <si>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</si>
  <si>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</si>
  <si>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</si>
  <si>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</si>
  <si>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</si>
  <si>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</si>
  <si>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</si>
  <si>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</si>
  <si>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</si>
  <si>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</si>
  <si>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</si>
  <si>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</si>
  <si>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</si>
  <si>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</si>
  <si>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</si>
  <si>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</si>
  <si>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</si>
  <si>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</si>
  <si>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</si>
  <si>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</si>
  <si>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</si>
  <si>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</si>
  <si>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</si>
  <si>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</si>
  <si>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</si>
  <si>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</si>
  <si>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</si>
  <si>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</si>
  <si>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</si>
  <si>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</si>
  <si>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</si>
  <si>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</si>
  <si>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</si>
  <si>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</si>
  <si>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</si>
  <si>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</si>
  <si>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</si>
  <si>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</si>
  <si>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</si>
  <si>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</si>
  <si>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</si>
  <si>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</si>
  <si>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</si>
  <si>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</si>
  <si>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</si>
  <si>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</si>
  <si>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</si>
  <si>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</si>
  <si>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</si>
  <si>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</si>
  <si>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</si>
  <si>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</si>
  <si>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</si>
  <si>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</si>
  <si>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</si>
  <si>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</si>
  <si>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</si>
  <si>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</si>
  <si>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</si>
  <si>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</si>
  <si>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</si>
  <si>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</si>
  <si>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</si>
  <si>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</si>
  <si>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</si>
  <si>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</si>
  <si>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</si>
  <si>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</si>
  <si>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</si>
  <si>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</si>
  <si>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</si>
  <si>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</si>
  <si>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</si>
  <si>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</si>
  <si>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</si>
  <si>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</si>
  <si>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</si>
  <si>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</si>
  <si>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</si>
  <si>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</si>
  <si>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</si>
  <si>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</si>
  <si>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</si>
  <si>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</si>
  <si>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</si>
  <si>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</si>
  <si>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</si>
  <si>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</si>
  <si>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</si>
  <si>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</si>
  <si>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</si>
  <si>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</si>
  <si>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</si>
  <si>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</si>
  <si>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</si>
  <si>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</si>
  <si>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</si>
  <si>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</si>
  <si>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</si>
  <si>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</si>
  <si>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</si>
  <si>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</si>
  <si>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</si>
  <si>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</si>
  <si>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</si>
  <si>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</si>
  <si>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</si>
  <si>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</si>
  <si>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</si>
  <si>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</si>
  <si>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</si>
  <si>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</si>
  <si>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</si>
  <si>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</si>
  <si>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</si>
  <si>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</si>
  <si>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</si>
  <si>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</si>
  <si>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</si>
  <si>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</si>
  <si>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</si>
  <si>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</si>
  <si>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</si>
  <si>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</si>
  <si>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</si>
  <si>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</si>
  <si>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</si>
  <si>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</si>
  <si>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</si>
  <si>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</si>
  <si>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</si>
  <si>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</si>
  <si>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</si>
  <si>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</si>
  <si>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</si>
  <si>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</si>
  <si>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</si>
  <si>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</si>
  <si>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</si>
  <si>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</si>
  <si>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</si>
  <si>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</si>
  <si>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</si>
  <si>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</si>
  <si>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</si>
  <si>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</si>
  <si>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</si>
  <si>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</si>
  <si>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</si>
  <si>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</si>
  <si>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</si>
  <si>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</si>
  <si>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</si>
  <si>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</si>
  <si>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</si>
  <si>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</si>
  <si>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</si>
  <si>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</si>
  <si>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</si>
  <si>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</si>
  <si>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</si>
  <si>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</si>
  <si>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</si>
  <si>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</si>
  <si>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</si>
  <si>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</si>
  <si>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</si>
  <si>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</si>
  <si>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</si>
  <si>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</si>
  <si>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</si>
  <si>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</si>
  <si>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</si>
  <si>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</si>
  <si>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</si>
  <si>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</si>
  <si>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</si>
  <si>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</si>
  <si>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</si>
  <si>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</si>
  <si>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</si>
  <si>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</si>
  <si>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</si>
  <si>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</si>
  <si>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</si>
  <si>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</si>
  <si>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</si>
  <si>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</si>
  <si>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</si>
  <si>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</si>
  <si>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</si>
  <si>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</si>
  <si>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</si>
  <si>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</si>
  <si>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</si>
  <si>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</si>
  <si>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</si>
  <si>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</si>
  <si>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</si>
  <si>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</si>
  <si>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</si>
  <si>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</si>
  <si>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</si>
  <si>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</si>
  <si>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</si>
  <si>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</si>
  <si>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</si>
  <si>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</si>
  <si>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</si>
  <si>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</si>
  <si>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</si>
  <si>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</si>
  <si>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</si>
  <si>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</si>
  <si>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</si>
  <si>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</si>
  <si>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</si>
  <si>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</si>
  <si>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</si>
  <si>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</si>
  <si>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</si>
  <si>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</si>
  <si>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</si>
  <si>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</si>
  <si>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</si>
  <si>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</si>
  <si>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</si>
  <si>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</si>
  <si>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</si>
  <si>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</si>
  <si>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</si>
  <si>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</si>
  <si>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</si>
  <si>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</si>
  <si>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</si>
  <si>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</si>
  <si>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</si>
  <si>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</si>
  <si>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</si>
  <si>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</si>
  <si>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</si>
  <si>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</si>
  <si>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</si>
  <si>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</si>
  <si>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</si>
  <si>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</si>
  <si>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</si>
  <si>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</si>
  <si>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</si>
  <si>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</si>
  <si>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</si>
  <si>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</si>
  <si>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</si>
  <si>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</si>
  <si>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</si>
  <si>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</si>
  <si>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</si>
  <si>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</si>
  <si>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</si>
  <si>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</si>
  <si>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</si>
  <si>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</si>
  <si>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</si>
  <si>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</si>
  <si>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</si>
  <si>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</si>
  <si>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</si>
  <si>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</si>
  <si>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</si>
  <si>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</si>
  <si>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</si>
  <si>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</si>
  <si>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</si>
  <si>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</si>
  <si>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</si>
  <si>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</si>
  <si>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</si>
  <si>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</si>
  <si>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</si>
  <si>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</si>
  <si>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</si>
  <si>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</si>
  <si>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</si>
  <si>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</si>
  <si>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</si>
  <si>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</si>
  <si>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</si>
  <si>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</si>
  <si>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</si>
  <si>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</si>
  <si>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</si>
  <si>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</si>
  <si>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</si>
  <si>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</si>
  <si>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</si>
  <si>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</si>
  <si>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</si>
  <si>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</si>
  <si>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</si>
  <si>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</si>
  <si>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</si>
  <si>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</si>
  <si>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</si>
  <si>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</si>
  <si>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</si>
  <si>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</si>
  <si>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</si>
  <si>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</si>
  <si>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</si>
  <si>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</si>
  <si>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</si>
  <si>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</si>
  <si>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</si>
  <si>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</si>
  <si>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</si>
  <si>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</si>
  <si>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</si>
  <si>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</si>
  <si>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</si>
  <si>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</si>
  <si>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</si>
  <si>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</si>
  <si>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</si>
  <si>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</si>
  <si>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</si>
  <si>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</si>
  <si>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</si>
  <si>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</si>
  <si>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</si>
  <si>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</si>
  <si>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</si>
  <si>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</si>
  <si>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</si>
  <si>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</si>
  <si>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</si>
  <si>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</si>
  <si>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</si>
  <si>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</si>
  <si>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</si>
  <si>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</si>
  <si>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</si>
  <si>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</si>
  <si>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</si>
  <si>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</si>
  <si>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</si>
  <si>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</si>
  <si>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</si>
  <si>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</si>
  <si>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</si>
  <si>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</si>
  <si>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</si>
  <si>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</si>
  <si>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</si>
  <si>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</si>
  <si>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</si>
  <si>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</si>
  <si>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</si>
  <si>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</si>
  <si>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</si>
  <si>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</si>
  <si>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</si>
  <si>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</si>
  <si>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</si>
  <si>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</si>
  <si>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</si>
  <si>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</si>
  <si>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</si>
  <si>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</si>
  <si>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</si>
  <si>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</si>
  <si>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</si>
  <si>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</si>
  <si>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</si>
  <si>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</si>
  <si>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</si>
  <si>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</si>
  <si>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</si>
  <si>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</si>
  <si>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</si>
  <si>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</si>
  <si>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</si>
  <si>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</si>
  <si>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</si>
  <si>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</si>
  <si>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</si>
  <si>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</si>
  <si>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</si>
  <si>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</si>
  <si>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</si>
  <si>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</si>
  <si>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</si>
  <si>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</si>
  <si>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</si>
  <si>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</si>
  <si>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</si>
  <si>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</si>
  <si>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</si>
  <si>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</si>
  <si>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</si>
  <si>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</si>
  <si>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</si>
  <si>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</si>
  <si>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</si>
  <si>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</si>
  <si>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</si>
  <si>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</si>
  <si>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</si>
  <si>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</si>
  <si>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</si>
  <si>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</si>
  <si>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</si>
  <si>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</si>
  <si>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</si>
  <si>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</si>
  <si>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</si>
  <si>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</si>
  <si>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</si>
  <si>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</si>
  <si>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</si>
  <si>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</si>
  <si>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</si>
  <si>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</si>
  <si>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</si>
  <si>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</si>
  <si>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</si>
  <si>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</si>
  <si>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</si>
  <si>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</si>
  <si>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</si>
  <si>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</si>
  <si>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</si>
  <si>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</si>
  <si>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</si>
  <si>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</si>
  <si>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</si>
  <si>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</si>
  <si>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</si>
  <si>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</si>
  <si>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</si>
  <si>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</si>
  <si>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</si>
  <si>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</si>
  <si>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</si>
  <si>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</si>
  <si>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</si>
  <si>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</si>
  <si>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</si>
  <si>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</si>
  <si>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</si>
  <si>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</si>
  <si>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</si>
  <si>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</si>
  <si>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</si>
  <si>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</si>
  <si>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</si>
  <si>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</si>
  <si>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</si>
  <si>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</si>
  <si>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</si>
  <si>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</si>
  <si>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</si>
  <si>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</si>
  <si>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</si>
  <si>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</si>
  <si>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</si>
  <si>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</si>
  <si>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</si>
  <si>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</si>
  <si>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</si>
  <si>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</si>
  <si>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</si>
  <si>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</si>
  <si>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</si>
  <si>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</si>
  <si>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</si>
  <si>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</si>
  <si>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</si>
  <si>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</si>
  <si>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</si>
  <si>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</si>
  <si>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</si>
  <si>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</si>
  <si>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</si>
  <si>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</si>
  <si>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</si>
  <si>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</si>
  <si>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</si>
  <si>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</si>
  <si>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</si>
  <si>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</si>
  <si>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</si>
  <si>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</si>
  <si>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</si>
  <si>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</si>
  <si>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</si>
  <si>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</si>
  <si>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</si>
  <si>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</si>
  <si>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</si>
  <si>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</si>
  <si>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</si>
  <si>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</si>
  <si>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</si>
  <si>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</si>
  <si>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</si>
  <si>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</si>
  <si>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</si>
  <si>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</si>
  <si>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</si>
  <si>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</si>
  <si>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</si>
  <si>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</si>
  <si>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</si>
  <si>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</si>
  <si>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</si>
  <si>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</si>
  <si>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</si>
  <si>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</si>
  <si>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</si>
  <si>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</si>
  <si>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</si>
  <si>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</si>
  <si>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</si>
  <si>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</si>
  <si>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</si>
  <si>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</si>
  <si>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</si>
  <si>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</si>
  <si>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</si>
  <si>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</si>
  <si>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</si>
  <si>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</si>
  <si>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</si>
  <si>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</si>
  <si>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</si>
  <si>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</si>
  <si>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</si>
  <si>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</si>
  <si>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</si>
  <si>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</si>
  <si>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</si>
  <si>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</si>
  <si>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</si>
  <si>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</si>
  <si>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</si>
  <si>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</si>
  <si>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</si>
  <si>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</si>
  <si>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</si>
  <si>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</si>
  <si>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</si>
  <si>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</si>
  <si>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</si>
  <si>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</si>
  <si>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</si>
  <si>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</si>
  <si>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</si>
  <si>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</si>
  <si>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</si>
  <si>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</si>
  <si>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</si>
  <si>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</si>
  <si>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</si>
  <si>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</si>
  <si>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</si>
  <si>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</si>
  <si>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</si>
  <si>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</si>
  <si>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</si>
  <si>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</si>
  <si>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</si>
  <si>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</si>
  <si>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</si>
  <si>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</si>
  <si>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</si>
  <si>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</si>
  <si>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</si>
  <si>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</si>
  <si>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</si>
  <si>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</si>
  <si>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</si>
  <si>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</si>
  <si>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</si>
  <si>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</si>
  <si>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</si>
  <si>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</si>
  <si>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</si>
  <si>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</si>
  <si>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</si>
  <si>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</si>
  <si>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</si>
  <si>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</si>
  <si>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</si>
  <si>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</si>
  <si>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</si>
  <si>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</si>
  <si>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</si>
  <si>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</si>
  <si>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</si>
  <si>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</si>
  <si>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</si>
  <si>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</si>
  <si>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</si>
  <si>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</si>
  <si>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</si>
  <si>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</si>
  <si>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</si>
  <si>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</si>
  <si>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</si>
  <si>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</si>
  <si>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</si>
  <si>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</si>
  <si>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</si>
  <si>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</si>
  <si>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</si>
  <si>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</si>
  <si>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</si>
  <si>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</si>
  <si>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</si>
  <si>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</si>
  <si>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</si>
  <si>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</si>
  <si>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</si>
  <si>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</si>
  <si>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</si>
  <si>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</si>
  <si>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</si>
  <si>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</si>
  <si>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</si>
  <si>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</si>
  <si>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</si>
  <si>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</si>
  <si>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</si>
  <si>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</si>
  <si>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</si>
  <si>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</si>
  <si>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</si>
  <si>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</si>
  <si>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</si>
  <si>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</si>
  <si>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</si>
  <si>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</si>
  <si>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</si>
  <si>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</si>
  <si>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</si>
  <si>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</si>
  <si>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</si>
  <si>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</si>
  <si>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</si>
  <si>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</si>
  <si>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</si>
  <si>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</si>
  <si>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</si>
  <si>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</si>
  <si>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</si>
  <si>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</si>
  <si>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</si>
  <si>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</si>
  <si>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</si>
  <si>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</si>
  <si>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</si>
  <si>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</si>
  <si>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</si>
  <si>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</si>
  <si>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</si>
  <si>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</si>
  <si>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</si>
  <si>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</si>
  <si>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</si>
  <si>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</si>
  <si>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</si>
  <si>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</si>
  <si>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</si>
  <si>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</si>
  <si>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</si>
  <si>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</si>
  <si>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</si>
  <si>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</si>
  <si>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</si>
  <si>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</si>
  <si>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</si>
  <si>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</si>
  <si>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</si>
  <si>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</si>
  <si>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</si>
  <si>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</si>
  <si>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</si>
  <si>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</si>
  <si>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</si>
  <si>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</si>
  <si>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</si>
  <si>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</si>
  <si>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</si>
  <si>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</si>
  <si>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</si>
  <si>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</si>
  <si>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</si>
  <si>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</si>
  <si>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</si>
  <si>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</si>
  <si>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</si>
  <si>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</si>
  <si>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</si>
  <si>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</si>
  <si>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</si>
  <si>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</si>
  <si>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</si>
  <si>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</si>
  <si>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</si>
  <si>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</si>
  <si>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</si>
  <si>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</si>
  <si>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</si>
  <si>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</si>
  <si>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</si>
  <si>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</si>
  <si>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</si>
  <si>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</si>
  <si>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</si>
  <si>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</si>
  <si>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</si>
  <si>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</si>
  <si>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</si>
  <si>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</si>
  <si>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</si>
  <si>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</si>
  <si>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</si>
  <si>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</si>
  <si>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</si>
  <si>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</si>
  <si>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</si>
  <si>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</si>
  <si>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</si>
  <si>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</si>
  <si>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</si>
  <si>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</si>
  <si>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</si>
  <si>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</si>
  <si>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</si>
  <si>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</si>
  <si>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</si>
  <si>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</si>
  <si>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</si>
  <si>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</si>
  <si>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</si>
  <si>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</si>
  <si>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</si>
  <si>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</si>
  <si>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</si>
  <si>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</si>
  <si>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</si>
  <si>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</si>
  <si>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</si>
  <si>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</si>
  <si>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</si>
  <si>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</si>
  <si>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</si>
  <si>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</si>
  <si>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</si>
  <si>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</si>
  <si>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</si>
  <si>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</si>
  <si>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</si>
  <si>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</si>
  <si>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</si>
  <si>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</si>
  <si>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</si>
  <si>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</si>
  <si>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</si>
  <si>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</si>
  <si>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</si>
  <si>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</si>
  <si>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</si>
  <si>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</si>
  <si>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</si>
  <si>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</si>
  <si>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</si>
  <si>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</si>
  <si>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</si>
  <si>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</si>
  <si>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</si>
  <si>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</si>
  <si>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</si>
  <si>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</si>
  <si>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</si>
  <si>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</si>
  <si>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</si>
  <si>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</si>
  <si>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</si>
  <si>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</si>
  <si>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</si>
  <si>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</si>
  <si>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</si>
  <si>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</si>
  <si>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</si>
  <si>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</si>
  <si>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</si>
  <si>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</si>
  <si>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</si>
  <si>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</si>
  <si>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</si>
  <si>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</si>
  <si>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</si>
  <si>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</si>
  <si>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</si>
  <si>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</si>
  <si>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</si>
  <si>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</si>
  <si>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</si>
  <si>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</si>
  <si>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</si>
  <si>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</si>
  <si>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</si>
  <si>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</si>
  <si>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</si>
  <si>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</si>
  <si>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</si>
  <si>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</si>
  <si>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</si>
  <si>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</si>
  <si>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</si>
  <si>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</si>
  <si>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</si>
  <si>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</si>
  <si>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</si>
  <si>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</si>
  <si>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</si>
  <si>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</si>
  <si>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</si>
  <si>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</si>
  <si>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</si>
  <si>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</si>
  <si>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</si>
  <si>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</si>
  <si>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</si>
  <si>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</si>
  <si>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</si>
  <si>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</si>
  <si>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</si>
  <si>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</si>
  <si>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</si>
  <si>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</si>
  <si>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</si>
  <si>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</si>
  <si>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</si>
  <si>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</si>
  <si>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</si>
  <si>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</si>
  <si>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</si>
  <si>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</si>
  <si>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</si>
  <si>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</si>
  <si>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</si>
  <si>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</si>
  <si>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</si>
  <si>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</si>
  <si>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</si>
  <si>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</si>
  <si>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</si>
  <si>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</si>
  <si>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</si>
  <si>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</si>
  <si>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</si>
  <si>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</si>
  <si>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</si>
  <si>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</si>
  <si>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</si>
  <si>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</si>
  <si>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</si>
  <si>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</si>
  <si>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</si>
  <si>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</si>
  <si>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</si>
  <si>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</si>
  <si>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</si>
  <si>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</si>
  <si>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</si>
  <si>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</si>
  <si>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</si>
  <si>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</si>
  <si>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</si>
  <si>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</si>
  <si>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</si>
  <si>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</si>
  <si>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</si>
  <si>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</si>
  <si>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</si>
  <si>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</si>
  <si>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</si>
  <si>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</si>
  <si>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</si>
  <si>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</si>
  <si>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</si>
  <si>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</si>
  <si>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</si>
  <si>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</si>
  <si>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</si>
  <si>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</si>
  <si>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</si>
  <si>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</si>
  <si>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</si>
  <si>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</si>
  <si>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</si>
  <si>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</si>
  <si>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</si>
  <si>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</si>
  <si>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</si>
  <si>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</si>
  <si>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</si>
  <si>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</si>
  <si>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</si>
  <si>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</si>
  <si>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</si>
  <si>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</si>
  <si>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</si>
  <si>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</si>
  <si>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</si>
  <si>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</si>
  <si>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</si>
  <si>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</si>
  <si>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</si>
  <si>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</si>
  <si>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</si>
  <si>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</si>
  <si>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</si>
  <si>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</si>
  <si>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</si>
  <si>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</si>
  <si>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</si>
  <si>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</si>
  <si>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</si>
  <si>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</si>
  <si>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</si>
  <si>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</si>
  <si>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</si>
  <si>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</si>
  <si>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</si>
  <si>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</si>
  <si>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</si>
  <si>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</si>
  <si>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</si>
  <si>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</si>
  <si>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</si>
  <si>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</si>
  <si>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</si>
  <si>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</si>
  <si>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</si>
  <si>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</si>
  <si>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</si>
  <si>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</si>
  <si>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</si>
  <si>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</si>
  <si>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</si>
  <si>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</si>
  <si>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</si>
  <si>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</si>
  <si>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</si>
  <si>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</si>
  <si>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</si>
  <si>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</si>
  <si>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</si>
  <si>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</si>
  <si>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</si>
  <si>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</si>
  <si>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</si>
  <si>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</si>
  <si>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</si>
  <si>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</si>
  <si>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</si>
  <si>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</si>
  <si>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</si>
  <si>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</si>
  <si>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</si>
  <si>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</si>
  <si>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</si>
  <si>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</si>
  <si>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</si>
  <si>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</si>
  <si>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</si>
  <si>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</si>
  <si>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</si>
  <si>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</si>
  <si>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</si>
  <si>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</si>
  <si>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</si>
  <si>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</si>
  <si>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</si>
  <si>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</si>
  <si>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</si>
  <si>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</si>
  <si>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</si>
  <si>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</si>
  <si>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</si>
  <si>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</si>
  <si>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</si>
  <si>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</si>
  <si>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</si>
  <si>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</si>
  <si>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</si>
  <si>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</si>
  <si>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</si>
  <si>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</si>
  <si>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JOSÉ CARLOS BATISTA DOS SANTOS</t>
  </si>
  <si>
    <t>jcconsultoria1@hotmail.com</t>
  </si>
  <si>
    <t>www.cortes.pe.gov.br</t>
  </si>
  <si>
    <t>JOSÉ GENIVALDO DOS SANTOS</t>
  </si>
  <si>
    <t>CASADO</t>
  </si>
  <si>
    <t>922/2008</t>
  </si>
  <si>
    <t>AV SÃO FRANCISCO Nº 37</t>
  </si>
  <si>
    <t>31.91.13(fundamentação legal art. 19, §1º, VI,a,b, e c da LC 101/2000</t>
  </si>
  <si>
    <t>12.10.29.07 (fundamentação legal art. 19, §1º, VI,a,b, e c da LC 101/2000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</si>
</sst>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3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7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59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0" fillId="26" borderId="0" xfId="0" applyFont="1" applyFill="1" applyAlignment="1" applyProtection="1">
      <alignment vertical="center"/>
      <protection hidden="1"/>
    </xf>
    <xf numFmtId="0" fontId="61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2" fillId="0" borderId="1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4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1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59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59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7" fillId="25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center" vertical="center"/>
      <protection hidden="1"/>
    </xf>
    <xf numFmtId="4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0" borderId="0" xfId="51" applyFont="1" applyFill="1" applyBorder="1" applyAlignment="1" applyProtection="1">
      <alignment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left" vertical="center"/>
      <protection hidden="1"/>
    </xf>
    <xf numFmtId="4" fontId="67" fillId="25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/>
      <protection hidden="1"/>
    </xf>
    <xf numFmtId="0" fontId="67" fillId="25" borderId="0" xfId="51" applyFont="1" applyFill="1" applyBorder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/>
      <protection hidden="1"/>
    </xf>
    <xf numFmtId="0" fontId="67" fillId="0" borderId="0" xfId="51" applyFont="1" applyFill="1" applyAlignment="1" applyProtection="1">
      <alignment horizontal="left" vertical="center"/>
      <protection hidden="1"/>
    </xf>
    <xf numFmtId="0" fontId="67" fillId="0" borderId="0" xfId="53" applyFont="1" applyFill="1" applyBorder="1" applyAlignment="1" applyProtection="1">
      <alignment vertical="center"/>
      <protection hidden="1"/>
    </xf>
    <xf numFmtId="0" fontId="62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Border="1" applyAlignment="1" applyProtection="1">
      <alignment horizontal="center" vertical="center"/>
      <protection hidden="1"/>
    </xf>
    <xf numFmtId="0" fontId="67" fillId="0" borderId="0" xfId="51" applyNumberFormat="1" applyFont="1" applyFill="1" applyBorder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7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7" fillId="0" borderId="0" xfId="51" applyNumberFormat="1" applyFont="1" applyFill="1" applyBorder="1" applyAlignment="1" applyProtection="1">
      <alignment horizontal="center" vertical="center"/>
      <protection hidden="1"/>
    </xf>
    <xf numFmtId="1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 hidden="1"/>
    </xf>
    <xf numFmtId="4" fontId="67" fillId="0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2" applyFont="1" applyFill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 horizontal="left"/>
      <protection hidden="1"/>
    </xf>
    <xf numFmtId="0" fontId="67" fillId="25" borderId="0" xfId="51" applyFont="1" applyFill="1" applyBorder="1" applyAlignment="1" applyProtection="1">
      <alignment horizontal="center" vertical="center"/>
      <protection hidden="1"/>
    </xf>
    <xf numFmtId="173" fontId="67" fillId="0" borderId="0" xfId="50" applyNumberFormat="1" applyFont="1" applyProtection="1">
      <alignment/>
      <protection hidden="1"/>
    </xf>
    <xf numFmtId="173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22" borderId="0" xfId="51" applyFont="1" applyFill="1" applyAlignment="1" applyProtection="1">
      <alignment horizontal="center" vertical="center"/>
      <protection hidden="1"/>
    </xf>
    <xf numFmtId="0" fontId="67" fillId="22" borderId="0" xfId="51" applyFont="1" applyFill="1" applyAlignment="1" applyProtection="1">
      <alignment vertical="center"/>
      <protection hidden="1"/>
    </xf>
    <xf numFmtId="0" fontId="67" fillId="22" borderId="0" xfId="51" applyFont="1" applyFill="1" applyAlignment="1" applyProtection="1">
      <alignment horizontal="left" vertical="center"/>
      <protection hidden="1"/>
    </xf>
    <xf numFmtId="4" fontId="67" fillId="0" borderId="0" xfId="50" applyNumberFormat="1" applyFont="1" applyProtection="1">
      <alignment/>
      <protection hidden="1"/>
    </xf>
    <xf numFmtId="0" fontId="67" fillId="0" borderId="0" xfId="50" applyFont="1" applyProtection="1">
      <alignment/>
      <protection hidden="1"/>
    </xf>
    <xf numFmtId="173" fontId="67" fillId="0" borderId="0" xfId="50" applyNumberFormat="1" applyFont="1" applyAlignment="1" applyProtection="1">
      <alignment horizontal="right"/>
      <protection hidden="1"/>
    </xf>
    <xf numFmtId="4" fontId="67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0" xfId="51" applyFont="1" applyFill="1" applyAlignment="1" applyProtection="1">
      <alignment horizontal="center" vertical="center"/>
      <protection hidden="1"/>
    </xf>
    <xf numFmtId="3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7" fillId="0" borderId="0" xfId="51" applyNumberFormat="1" applyFont="1" applyFill="1" applyBorder="1" applyAlignment="1" applyProtection="1">
      <alignment horizontal="center" vertical="center"/>
      <protection hidden="1"/>
    </xf>
    <xf numFmtId="173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9" fillId="0" borderId="0" xfId="44" applyFont="1" applyFill="1" applyAlignment="1" applyProtection="1">
      <alignment horizontal="left" vertical="center"/>
      <protection hidden="1"/>
    </xf>
    <xf numFmtId="0" fontId="69" fillId="0" borderId="15" xfId="44" applyFont="1" applyFill="1" applyBorder="1" applyAlignment="1" applyProtection="1">
      <alignment horizontal="left" vertical="center"/>
      <protection hidden="1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5" xfId="44" applyFont="1" applyFill="1" applyBorder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26" borderId="16" xfId="0" applyFont="1" applyFill="1" applyBorder="1" applyAlignment="1" applyProtection="1">
      <alignment horizontal="center" vertical="center"/>
      <protection hidden="1"/>
    </xf>
    <xf numFmtId="0" fontId="72" fillId="26" borderId="17" xfId="0" applyFont="1" applyFill="1" applyBorder="1" applyAlignment="1" applyProtection="1">
      <alignment horizontal="center" vertical="center"/>
      <protection hidden="1"/>
    </xf>
    <xf numFmtId="0" fontId="72" fillId="26" borderId="18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2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54</v>
      </c>
      <c r="G8" s="209" t="str">
        <f>UPPER(INDEX(C7:C191,MATCH(F8,B7:B191,0),0))</f>
        <v>CORTÊS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P050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666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9418790.18</v>
      </c>
    </row>
    <row r="14" spans="1:6" ht="15.75">
      <c r="A14" s="79"/>
      <c r="C14" s="81" t="s">
        <v>1640</v>
      </c>
      <c r="D14" s="114" t="s">
        <v>360</v>
      </c>
      <c r="E14" s="121"/>
      <c r="F14" s="74">
        <f>IF(E14="",1,0)</f>
        <v>1</v>
      </c>
    </row>
    <row r="15" spans="1:6" ht="15.75">
      <c r="A15" s="69"/>
      <c r="C15" s="81" t="s">
        <v>1298</v>
      </c>
      <c r="D15" s="114" t="s">
        <v>1584</v>
      </c>
      <c r="E15" s="121">
        <v>9418790.18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0</v>
      </c>
      <c r="F16" s="74">
        <f>IF(E16="",1,0)</f>
        <v>0</v>
      </c>
    </row>
    <row r="17" spans="1:6" ht="15.75">
      <c r="A17" s="79"/>
      <c r="C17" s="81" t="s">
        <v>1345</v>
      </c>
      <c r="D17" s="114" t="s">
        <v>1646</v>
      </c>
      <c r="E17" s="121">
        <v>0</v>
      </c>
      <c r="F17" s="74">
        <f>IF(E17="",1,0)</f>
        <v>0</v>
      </c>
    </row>
    <row r="18" spans="3:6" ht="15.75">
      <c r="C18" s="76" t="s">
        <v>1379</v>
      </c>
      <c r="D18" s="77" t="s">
        <v>1648</v>
      </c>
      <c r="E18" s="120">
        <f>E13-E16</f>
        <v>9418790.18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7" sqref="E17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25.78</v>
      </c>
    </row>
    <row r="14" spans="1:6" ht="15.75">
      <c r="A14" s="79"/>
      <c r="C14" s="81" t="s">
        <v>1342</v>
      </c>
      <c r="D14" s="115" t="s">
        <v>1657</v>
      </c>
      <c r="E14" s="121"/>
      <c r="F14" s="74">
        <f>IF(E14="",1,0)</f>
        <v>1</v>
      </c>
    </row>
    <row r="15" spans="1:6" ht="15.75">
      <c r="A15" s="69"/>
      <c r="C15" s="81" t="s">
        <v>1379</v>
      </c>
      <c r="D15" s="115" t="s">
        <v>1659</v>
      </c>
      <c r="E15" s="121">
        <v>933504.44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9593439.54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f>E13+E14-E15</f>
        <v>-933478.6599999999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-9.730385604744217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27" sqref="E27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444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11934614.37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121">
        <v>7406858.41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121">
        <v>1288722.21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121">
        <v>340167.1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121">
        <v>108616.45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121">
        <v>9743.02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>
        <v>0</v>
      </c>
      <c r="F19" s="74"/>
      <c r="G19" s="74"/>
    </row>
    <row r="20" spans="3:5" ht="15.75">
      <c r="C20" s="81" t="s">
        <v>1681</v>
      </c>
      <c r="D20" s="116" t="s">
        <v>1682</v>
      </c>
      <c r="E20" s="121">
        <v>2780507.18</v>
      </c>
    </row>
    <row r="21" spans="3:5" ht="15.75">
      <c r="C21" s="76" t="s">
        <v>1342</v>
      </c>
      <c r="D21" s="77" t="s">
        <v>1684</v>
      </c>
      <c r="E21" s="120">
        <f>SUM(E22:E23,E27:E27)</f>
        <v>0</v>
      </c>
    </row>
    <row r="22" spans="3:5" ht="15.75">
      <c r="C22" s="81" t="s">
        <v>1345</v>
      </c>
      <c r="D22" s="116" t="s">
        <v>1686</v>
      </c>
      <c r="E22" s="121">
        <v>0</v>
      </c>
    </row>
    <row r="23" spans="3:5" ht="15.75">
      <c r="C23" s="81" t="s">
        <v>1347</v>
      </c>
      <c r="D23" s="116" t="s">
        <v>1690</v>
      </c>
      <c r="E23" s="122">
        <f>SUM(E24:E26)</f>
        <v>0</v>
      </c>
    </row>
    <row r="24" spans="3:5" ht="15.75">
      <c r="C24" s="81" t="s">
        <v>2201</v>
      </c>
      <c r="D24" s="124" t="s">
        <v>1693</v>
      </c>
      <c r="E24" s="121">
        <v>0</v>
      </c>
    </row>
    <row r="25" spans="3:5" ht="15.75">
      <c r="C25" s="81" t="s">
        <v>2202</v>
      </c>
      <c r="D25" s="124" t="s">
        <v>725</v>
      </c>
      <c r="E25" s="121">
        <v>0</v>
      </c>
    </row>
    <row r="26" spans="3:5" ht="15.75">
      <c r="C26" s="81" t="s">
        <v>2203</v>
      </c>
      <c r="D26" s="124" t="s">
        <v>1698</v>
      </c>
      <c r="E26" s="121">
        <v>0</v>
      </c>
    </row>
    <row r="27" spans="3:5" ht="15.75">
      <c r="C27" s="81" t="s">
        <v>1350</v>
      </c>
      <c r="D27" s="116" t="s">
        <v>1702</v>
      </c>
      <c r="E27" s="121">
        <v>0</v>
      </c>
    </row>
    <row r="28" spans="3:5" ht="15.75">
      <c r="C28" s="76" t="s">
        <v>1379</v>
      </c>
      <c r="D28" s="77" t="s">
        <v>1706</v>
      </c>
      <c r="E28" s="120">
        <f>E13-E21</f>
        <v>11934614.37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5" sqref="E15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1699000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1108982.52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>
        <v>0</v>
      </c>
      <c r="F15" s="74">
        <f>IF(E15="",1,0)</f>
        <v>0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1108982.52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2211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54000000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2238</v>
      </c>
      <c r="E14" s="121">
        <v>54000000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2360000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250000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80000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350000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330000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1150000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90000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110000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54000000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34950000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11240000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4285000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3525000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17391740.16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1">
      <selection activeCell="E16" sqref="E16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675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43180198.09999999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132">
        <v>973943.29</v>
      </c>
      <c r="F14" s="85"/>
      <c r="G14" s="127"/>
    </row>
    <row r="15" spans="3:7" ht="15.75">
      <c r="C15" s="75" t="s">
        <v>1298</v>
      </c>
      <c r="D15" s="75" t="s">
        <v>1742</v>
      </c>
      <c r="E15" s="132">
        <v>0</v>
      </c>
      <c r="F15" s="127"/>
      <c r="G15" s="127">
        <f aca="true" t="shared" si="0" ref="G15:G23">IF(E15&lt;&gt;"",0,1)</f>
        <v>0</v>
      </c>
    </row>
    <row r="16" spans="3:7" ht="15.75">
      <c r="C16" s="75" t="s">
        <v>1339</v>
      </c>
      <c r="D16" s="75" t="s">
        <v>1744</v>
      </c>
      <c r="E16" s="132">
        <v>0</v>
      </c>
      <c r="F16" s="127"/>
      <c r="G16" s="127">
        <f t="shared" si="0"/>
        <v>0</v>
      </c>
    </row>
    <row r="17" spans="3:7" ht="15.75">
      <c r="C17" s="75" t="s">
        <v>1535</v>
      </c>
      <c r="D17" s="75" t="s">
        <v>1746</v>
      </c>
      <c r="E17" s="132">
        <v>2714852.19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0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132">
        <v>0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>
        <v>0</v>
      </c>
      <c r="F20" s="127"/>
      <c r="G20" s="127">
        <f t="shared" si="0"/>
        <v>0</v>
      </c>
    </row>
    <row r="21" spans="3:7" ht="15.75">
      <c r="C21" s="75" t="s">
        <v>1754</v>
      </c>
      <c r="D21" s="75" t="s">
        <v>2291</v>
      </c>
      <c r="E21" s="132">
        <v>1956367.73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132">
        <v>3655077.71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11934614.37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132">
        <v>7406858.41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132">
        <v>1288722.21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132">
        <v>340167.1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132">
        <v>108616.45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132">
        <v>9743.02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1774</v>
      </c>
      <c r="D30" s="129" t="s">
        <v>358</v>
      </c>
      <c r="E30" s="132">
        <v>2780507.18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>
        <v>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13532056.95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132">
        <v>12452880.19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132">
        <v>523300.03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v>555876.73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132">
        <v>50384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>
        <v>0</v>
      </c>
      <c r="F37" s="127"/>
      <c r="G37" s="127">
        <f t="shared" si="1"/>
        <v>0</v>
      </c>
    </row>
    <row r="38" spans="3:7" ht="15.75">
      <c r="C38" s="75" t="s">
        <v>1793</v>
      </c>
      <c r="D38" s="75" t="s">
        <v>1794</v>
      </c>
      <c r="E38" s="132">
        <v>2791169.41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>
        <v>0</v>
      </c>
      <c r="F39" s="127"/>
      <c r="G39" s="127">
        <f t="shared" si="1"/>
        <v>0</v>
      </c>
    </row>
    <row r="40" spans="3:7" ht="15.75">
      <c r="C40" s="75" t="s">
        <v>1799</v>
      </c>
      <c r="D40" s="75" t="s">
        <v>1800</v>
      </c>
      <c r="E40" s="132">
        <v>0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132">
        <v>92107.21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>
        <v>0</v>
      </c>
      <c r="F42" s="127"/>
      <c r="G42" s="127">
        <f t="shared" si="1"/>
        <v>0</v>
      </c>
    </row>
    <row r="43" spans="3:7" ht="15.75">
      <c r="C43" s="75" t="s">
        <v>1808</v>
      </c>
      <c r="D43" s="75" t="s">
        <v>1809</v>
      </c>
      <c r="E43" s="132">
        <v>508277.23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>
        <v>0</v>
      </c>
      <c r="F44" s="127"/>
      <c r="G44" s="127">
        <f t="shared" si="1"/>
        <v>0</v>
      </c>
    </row>
    <row r="45" spans="3:7" ht="15.75">
      <c r="C45" s="75" t="s">
        <v>1814</v>
      </c>
      <c r="D45" s="75" t="s">
        <v>1815</v>
      </c>
      <c r="E45" s="132">
        <v>0</v>
      </c>
      <c r="F45" s="127"/>
      <c r="G45" s="127">
        <f t="shared" si="1"/>
        <v>0</v>
      </c>
    </row>
    <row r="46" spans="3:7" ht="15.75">
      <c r="C46" s="75" t="s">
        <v>1817</v>
      </c>
      <c r="D46" s="75" t="s">
        <v>1818</v>
      </c>
      <c r="E46" s="132">
        <v>864703.17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>
        <v>0</v>
      </c>
      <c r="F47" s="127"/>
      <c r="G47" s="127">
        <f t="shared" si="1"/>
        <v>0</v>
      </c>
    </row>
    <row r="48" spans="3:7" ht="15.75">
      <c r="C48" s="75" t="s">
        <v>1823</v>
      </c>
      <c r="D48" s="75" t="s">
        <v>1824</v>
      </c>
      <c r="E48" s="132">
        <v>0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132">
        <v>904438.4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132">
        <v>967833.93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132">
        <v>2234372.51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14" sqref="E14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2274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v>2121464.64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v>2088417.06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v>6462642.22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0</v>
      </c>
      <c r="B19" s="70"/>
      <c r="C19" s="115" t="s">
        <v>1345</v>
      </c>
      <c r="D19" s="116" t="s">
        <v>1850</v>
      </c>
      <c r="E19" s="121">
        <v>926976.69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926976.69</v>
      </c>
    </row>
    <row r="21" spans="1:5" ht="15.75">
      <c r="A21" s="67">
        <f>IF(OR(E21="",E21=0),1,0)</f>
        <v>0</v>
      </c>
      <c r="C21" s="115" t="s">
        <v>1350</v>
      </c>
      <c r="D21" s="116" t="s">
        <v>1855</v>
      </c>
      <c r="E21" s="121">
        <v>488323.94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247627.72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101378.65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14115.51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v>0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334890.86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2260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0</v>
      </c>
      <c r="B13" s="75"/>
      <c r="C13" s="139" t="s">
        <v>2243</v>
      </c>
      <c r="D13" s="140" t="s">
        <v>295</v>
      </c>
      <c r="E13" s="121">
        <v>155812.25</v>
      </c>
      <c r="F13" s="121">
        <v>155884.26</v>
      </c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0</v>
      </c>
      <c r="B14" s="75"/>
      <c r="C14" s="139" t="s">
        <v>2244</v>
      </c>
      <c r="D14" s="140" t="s">
        <v>296</v>
      </c>
      <c r="E14" s="121">
        <v>84153.72</v>
      </c>
      <c r="F14" s="121">
        <v>84237.36</v>
      </c>
      <c r="G14" s="75"/>
      <c r="H14" s="75"/>
      <c r="I14" s="75"/>
      <c r="J14" s="75"/>
    </row>
    <row r="15" spans="1:10" s="138" customFormat="1" ht="15.75">
      <c r="A15" s="168">
        <f t="shared" si="0"/>
        <v>0</v>
      </c>
      <c r="B15" s="75"/>
      <c r="C15" s="139" t="s">
        <v>2245</v>
      </c>
      <c r="D15" s="140" t="s">
        <v>297</v>
      </c>
      <c r="E15" s="121">
        <v>86574.89</v>
      </c>
      <c r="F15" s="121">
        <v>86817.55</v>
      </c>
      <c r="G15" s="75"/>
      <c r="H15" s="75"/>
      <c r="I15" s="75"/>
      <c r="J15" s="75"/>
    </row>
    <row r="16" spans="1:10" s="138" customFormat="1" ht="15.75">
      <c r="A16" s="168">
        <f t="shared" si="0"/>
        <v>0</v>
      </c>
      <c r="B16" s="75"/>
      <c r="C16" s="139" t="s">
        <v>2246</v>
      </c>
      <c r="D16" s="140" t="s">
        <v>298</v>
      </c>
      <c r="E16" s="121">
        <v>83510.67</v>
      </c>
      <c r="F16" s="121">
        <v>83214.34</v>
      </c>
      <c r="G16" s="75"/>
      <c r="H16" s="75"/>
      <c r="I16" s="75"/>
      <c r="J16" s="75"/>
    </row>
    <row r="17" spans="1:10" s="138" customFormat="1" ht="15.75">
      <c r="A17" s="168">
        <f t="shared" si="0"/>
        <v>0</v>
      </c>
      <c r="B17" s="75"/>
      <c r="C17" s="139" t="s">
        <v>2247</v>
      </c>
      <c r="D17" s="140" t="s">
        <v>299</v>
      </c>
      <c r="E17" s="121">
        <v>82224.23</v>
      </c>
      <c r="F17" s="121">
        <v>82224.24</v>
      </c>
      <c r="G17" s="75"/>
      <c r="H17" s="75"/>
      <c r="I17" s="75"/>
      <c r="J17" s="75"/>
    </row>
    <row r="18" spans="1:10" s="138" customFormat="1" ht="15.75">
      <c r="A18" s="168">
        <f t="shared" si="0"/>
        <v>0</v>
      </c>
      <c r="B18" s="75"/>
      <c r="C18" s="139" t="s">
        <v>2248</v>
      </c>
      <c r="D18" s="140" t="s">
        <v>300</v>
      </c>
      <c r="E18" s="121">
        <v>83716.33</v>
      </c>
      <c r="F18" s="121">
        <v>83716.34</v>
      </c>
      <c r="G18" s="75"/>
      <c r="H18" s="75"/>
      <c r="I18" s="75"/>
      <c r="J18" s="75"/>
    </row>
    <row r="19" spans="1:10" s="138" customFormat="1" ht="15.75">
      <c r="A19" s="168">
        <f t="shared" si="0"/>
        <v>0</v>
      </c>
      <c r="B19" s="75"/>
      <c r="C19" s="139" t="s">
        <v>2249</v>
      </c>
      <c r="D19" s="140" t="s">
        <v>301</v>
      </c>
      <c r="E19" s="121">
        <v>84218.17</v>
      </c>
      <c r="F19" s="121">
        <v>84218.47</v>
      </c>
      <c r="G19" s="75"/>
      <c r="H19" s="75"/>
      <c r="I19" s="75"/>
      <c r="J19" s="75"/>
    </row>
    <row r="20" spans="1:10" s="138" customFormat="1" ht="15.75">
      <c r="A20" s="168">
        <f t="shared" si="0"/>
        <v>0</v>
      </c>
      <c r="B20" s="75"/>
      <c r="C20" s="139" t="s">
        <v>2250</v>
      </c>
      <c r="D20" s="140" t="s">
        <v>302</v>
      </c>
      <c r="E20" s="121">
        <v>83979.98</v>
      </c>
      <c r="F20" s="121">
        <v>83979.98</v>
      </c>
      <c r="G20" s="75"/>
      <c r="H20" s="75"/>
      <c r="I20" s="75"/>
      <c r="J20" s="75"/>
    </row>
    <row r="21" spans="1:10" s="138" customFormat="1" ht="15.75">
      <c r="A21" s="168">
        <f t="shared" si="0"/>
        <v>0</v>
      </c>
      <c r="B21" s="75"/>
      <c r="C21" s="139" t="s">
        <v>2251</v>
      </c>
      <c r="D21" s="140" t="s">
        <v>303</v>
      </c>
      <c r="E21" s="121">
        <v>80969.57</v>
      </c>
      <c r="F21" s="121">
        <v>80969.57</v>
      </c>
      <c r="G21" s="75"/>
      <c r="H21" s="75"/>
      <c r="I21" s="75"/>
      <c r="J21" s="75"/>
    </row>
    <row r="22" spans="1:10" s="138" customFormat="1" ht="15.75">
      <c r="A22" s="168">
        <f t="shared" si="0"/>
        <v>0</v>
      </c>
      <c r="B22" s="75"/>
      <c r="C22" s="139" t="s">
        <v>2252</v>
      </c>
      <c r="D22" s="140" t="s">
        <v>304</v>
      </c>
      <c r="E22" s="121">
        <v>83938.12</v>
      </c>
      <c r="F22" s="121">
        <v>83938.17</v>
      </c>
      <c r="G22" s="75"/>
      <c r="H22" s="75"/>
      <c r="I22" s="75"/>
      <c r="J22" s="75"/>
    </row>
    <row r="23" spans="1:10" s="138" customFormat="1" ht="15.75">
      <c r="A23" s="168">
        <f t="shared" si="0"/>
        <v>0</v>
      </c>
      <c r="B23" s="75"/>
      <c r="C23" s="139" t="s">
        <v>2253</v>
      </c>
      <c r="D23" s="140" t="s">
        <v>305</v>
      </c>
      <c r="E23" s="121">
        <v>87392.12</v>
      </c>
      <c r="F23" s="121">
        <v>87392.12</v>
      </c>
      <c r="G23" s="75"/>
      <c r="H23" s="75"/>
      <c r="I23" s="75"/>
      <c r="J23" s="75"/>
    </row>
    <row r="24" spans="1:10" s="138" customFormat="1" ht="15.75">
      <c r="A24" s="168">
        <f t="shared" si="0"/>
        <v>0</v>
      </c>
      <c r="B24" s="75"/>
      <c r="C24" s="139" t="s">
        <v>2254</v>
      </c>
      <c r="D24" s="140" t="s">
        <v>306</v>
      </c>
      <c r="E24" s="121">
        <v>84339.95</v>
      </c>
      <c r="F24" s="121">
        <v>84339.95</v>
      </c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>
        <v>85640.12</v>
      </c>
      <c r="F25" s="121">
        <v>85640.12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1166470.12</v>
      </c>
      <c r="F26" s="120">
        <f>SUM(F13:F25)</f>
        <v>1166572.4699999997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2259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>
        <v>76714.81</v>
      </c>
      <c r="F13" s="121">
        <v>76212.42</v>
      </c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>
        <v>81722.63</v>
      </c>
      <c r="F14" s="121">
        <v>81722.63</v>
      </c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>
        <v>79971.48</v>
      </c>
      <c r="F15" s="121">
        <v>79971.48</v>
      </c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>
        <v>76427.5</v>
      </c>
      <c r="F16" s="121">
        <v>76313.4</v>
      </c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>
        <v>74718.27</v>
      </c>
      <c r="F17" s="121">
        <v>74718.27</v>
      </c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>
        <v>75402.43</v>
      </c>
      <c r="F18" s="121">
        <v>75710.12</v>
      </c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>
        <v>78375.57</v>
      </c>
      <c r="F19" s="121">
        <v>78376.57</v>
      </c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>
        <v>77228.11</v>
      </c>
      <c r="F20" s="121">
        <v>77228.11</v>
      </c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>
        <v>80348.67</v>
      </c>
      <c r="F21" s="121">
        <v>80357.06</v>
      </c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>
        <v>79552.32</v>
      </c>
      <c r="F22" s="121">
        <v>79552.32</v>
      </c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>
        <v>82417.54</v>
      </c>
      <c r="F23" s="121">
        <v>79418.33</v>
      </c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>
        <v>81035.05</v>
      </c>
      <c r="F24" s="121">
        <v>86621.57</v>
      </c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>
        <v>81575.94</v>
      </c>
      <c r="F25" s="121">
        <v>81575.94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1025490.3200000001</v>
      </c>
      <c r="F26" s="120">
        <f>SUM(F13:F25)</f>
        <v>1027778.2199999997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F18" sqref="F18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1" t="s">
        <v>2292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SUM(A12:A24)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2268</v>
      </c>
      <c r="G13" s="163" t="s">
        <v>2301</v>
      </c>
      <c r="H13" s="121">
        <v>10000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2268</v>
      </c>
      <c r="G14" s="163" t="s">
        <v>2301</v>
      </c>
      <c r="H14" s="121">
        <v>10000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2268</v>
      </c>
      <c r="G15" s="163" t="s">
        <v>2301</v>
      </c>
      <c r="H15" s="121">
        <v>10000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2268</v>
      </c>
      <c r="G16" s="163" t="s">
        <v>2301</v>
      </c>
      <c r="H16" s="121">
        <v>10000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2268</v>
      </c>
      <c r="G17" s="163" t="s">
        <v>2301</v>
      </c>
      <c r="H17" s="121">
        <v>10000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2268</v>
      </c>
      <c r="G18" s="163" t="s">
        <v>2301</v>
      </c>
      <c r="H18" s="121">
        <v>10000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2268</v>
      </c>
      <c r="G19" s="163" t="s">
        <v>2301</v>
      </c>
      <c r="H19" s="121">
        <v>10000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2268</v>
      </c>
      <c r="G20" s="163" t="s">
        <v>2301</v>
      </c>
      <c r="H20" s="121">
        <v>10000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2268</v>
      </c>
      <c r="G21" s="163" t="s">
        <v>2301</v>
      </c>
      <c r="H21" s="121">
        <v>10000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2268</v>
      </c>
      <c r="G22" s="163" t="s">
        <v>2301</v>
      </c>
      <c r="H22" s="121">
        <v>10000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2268</v>
      </c>
      <c r="G23" s="163" t="s">
        <v>2301</v>
      </c>
      <c r="H23" s="121">
        <v>10000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2268</v>
      </c>
      <c r="G24" s="163" t="s">
        <v>2301</v>
      </c>
      <c r="H24" s="121">
        <v>10000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 t="s">
        <v>2268</v>
      </c>
      <c r="G25" s="163"/>
      <c r="H25" s="121"/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CORTÊS</v>
      </c>
    </row>
    <row r="5" spans="1:9" ht="15">
      <c r="A5" s="178"/>
      <c r="B5" s="179" t="s">
        <v>967</v>
      </c>
      <c r="C5" s="179"/>
      <c r="D5" s="179" t="str">
        <f>Sumário!G9</f>
        <v>P050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P050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30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JOSÉ GENIVALDO DOS SANTOS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21541310420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CASADO</v>
      </c>
    </row>
    <row r="13" spans="1:9" ht="30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AV SÃO FRANCISCO Nº 37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15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>
        <f>'Ordenadores de Despesas'!C14</f>
        <v>0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0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>
        <f>'Ordenadores de Despesas'!F14</f>
        <v>0</v>
      </c>
    </row>
    <row r="19" spans="1:9" ht="15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>
        <f>'Ordenadores de Despesas'!G14</f>
        <v>0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0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0</v>
      </c>
    </row>
    <row r="22" spans="1:9" ht="15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38737818.82000001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524466.15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378036.53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257431.26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15647.64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230593.62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164745.64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65847.98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11190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120605.27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120605.27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146429.62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138232.06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8197.56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0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2594135.7700000005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2511643.4400000004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2511643.4400000004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0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1163059.56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9290.96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1304066.59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35226.33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82492.33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82492.33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332002.78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0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332002.78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0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0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0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0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332002.78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4859042.6899999995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4743921.05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115121.64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30039830.050000004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29753236.730000004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14038365.580000002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9654649.74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9654649.74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0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144263.33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144263.33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2636112.64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216292.23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1185515.0899999999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538490.45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647024.64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13880.16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187652.38999999998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182513.34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5139.05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6143932.800000002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6143932.800000002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5936082.9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195941.23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9830.48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2078.19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0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0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0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9570938.35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8171659.19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1399279.16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286593.32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208617.4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0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141600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67017.4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77975.92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49103.42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28872.5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388341.38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1850.58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0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0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0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1850.58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1850.58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0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365115.72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14115.51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14115.51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14115.51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0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7259.57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1045438.8399999999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0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0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1045438.8399999999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249885.18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249885.18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154350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95535.18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0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795553.6599999999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201011.21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0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11746.1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189265.11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594542.45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108583.27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485959.18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3080387.03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1851976.32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1849200.36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0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2775.96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1228410.7099999997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1187256.38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39777.2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1377.13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0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925843.31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0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925843.31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21539264.880000003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18311860.880000003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3207586.47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100858.34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12444044.83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1842353.72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537277.6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179739.92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0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0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0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3227403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2684249.64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384737.71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158415.65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1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5603112.3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179739.92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0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3227403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2195969.38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1023618.86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1163059.56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9290.96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15936152.580000002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15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>
        <f>DTP!D24</f>
        <v>0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>
        <f>DTP!D25</f>
        <v>0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>
        <f>DTP!D26</f>
        <v>0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>
        <f>DTP!D27</f>
        <v>0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>
        <f>DTP!D28</f>
        <v>0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>
        <f>DTP!D29</f>
        <v>0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>
        <f>DTP!D30</f>
        <v>0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>
        <f>DTP!D31</f>
        <v>0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>
        <f>DTP!D32</f>
        <v>0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>
        <f>DTP!D33</f>
        <v>0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>
        <f>DTP!D42</f>
        <v>0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>
        <f>DTP!D43</f>
        <v>0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>
        <f>DTP!D44</f>
        <v>0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>
        <f>DTP!D45</f>
        <v>0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>
        <f>DTP!D46</f>
        <v>0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>
        <f>DTP!D47</f>
        <v>0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>
        <f>DTP!D48</f>
        <v>0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>
        <f>DTP!D49</f>
        <v>0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>
        <f>DTP!D50</f>
        <v>0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>
        <f>DTP!D51</f>
        <v>0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45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 t="str">
        <f>DTP!D59</f>
        <v>31.91.13(fundamentação legal art. 19, §1º, VI,a,b, e c da LC 101/2000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60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 t="str">
        <f>DTP!D60</f>
        <v>12.10.29.07 (fundamentação legal art. 19, §1º, VI,a,b, e c da LC 101/2000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60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 t="str">
        <f>DTP!D61</f>
        <v>12.10.29.07 (fundamentação legal art. 19, §1º, VI,a,b, e c da LC 101/2000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>
        <f>DTP!D62</f>
        <v>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>
        <f>DTP!D63</f>
        <v>0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>
        <f>DTP!D64</f>
        <v>0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>
        <f>DTP!D65</f>
        <v>0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>
        <f>DTP!D66</f>
        <v>0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>
        <f>DTP!D67</f>
        <v>0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>
        <f>DTP!D68</f>
        <v>0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6812.5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6812.5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0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0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0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0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6812.5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0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0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1044958.49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1041739.77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3218.72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0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-1038145.99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11481411.38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328256.47000000003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216396.2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111860.27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0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11021654.05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9418790.18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1602863.87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0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131500.86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131500.86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0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0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0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0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0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0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0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0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0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0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0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0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0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11481411.38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>
        <f>'Limite Educação'!D29</f>
        <v>0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>
        <f>'Limite Educação'!D30</f>
        <v>0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>
        <f>'Limite Educação'!D31</f>
        <v>0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>
        <f>'Limite Educação'!D32</f>
        <v>0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>
        <f>'Limite Educação'!D33</f>
        <v>0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>
        <f>'Limite Educação'!D49</f>
        <v>0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>
        <f>'Limite Educação'!D50</f>
        <v>0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>
        <f>'Limite Educação'!D51</f>
        <v>0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>
        <f>'Limite Educação'!D52</f>
        <v>0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>
        <f>'Limite Educação'!D53</f>
        <v>0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9418790.18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0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9418790.18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0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0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9418790.18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25.78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0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933504.44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9593439.54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-933478.6599999999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-9.730385604744217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11934614.37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7406858.41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1288722.21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340167.1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>
        <f>'Limite Saúde'!E17</f>
        <v>108616.45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9743.02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2780507.18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0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0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0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0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11934614.37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1699000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1108982.52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1108982.52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54000000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34950000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11240000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4285000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3525000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250000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80000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350000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330000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1150000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90000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110000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973943.29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0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2714852.19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0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0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1956367.73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3655077.71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11934614.37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7406858.41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1288722.21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340167.1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108616.45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9743.02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2780507.18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13532056.95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12452880.19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523300.03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555876.73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50384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2791169.41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0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92107.21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508277.23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0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864703.17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0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904438.4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967833.93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2234372.51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54000000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54000000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17391740.16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2121464.64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2088417.06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6462642.22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926976.69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926976.69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488323.94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247627.72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101378.65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14115.51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0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334890.86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155812.25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84153.72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86574.89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83510.67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82224.23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83716.33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84218.17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83979.98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80969.57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83938.12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87392.12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84339.95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85640.12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155884.26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84237.36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86817.55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83214.34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82224.24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83716.34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84218.47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83979.98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80969.57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83938.17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87392.12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84339.95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85640.12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76714.81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81722.63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79971.48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76427.5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74718.27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75402.43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78375.57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77228.11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80348.67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79552.32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82417.54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81035.05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81575.94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155884.26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84237.36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86817.55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83214.34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82224.24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83716.34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84218.47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83979.98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80969.57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83938.17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87392.12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84339.95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85640.12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JOSÉ CARLOS BATISTA DOS SANTOS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jcconsultoria1@hotmail.com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8137225434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10000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10000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10000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10000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10000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10000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10000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10000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10000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10000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10000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10000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10000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10000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10000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10000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10000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10000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10000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10000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10000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10000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10000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10000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0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LEI MUNICIPAL 922/2008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LEI MUNICIPAL 922/2008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LEI MUNICIPAL 922/2008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LEI MUNICIPAL 922/2008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LEI MUNICIPAL 922/2008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LEI MUNICIPAL 922/2008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LEI MUNICIPAL 922/2008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LEI MUNICIPAL 922/2008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LEI MUNICIPAL 922/2008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LEI MUNICIPAL 922/2008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LEI MUNICIPAL 922/2008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LEI MUNICIPAL 922/2008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JOSÉ GENIVALDO DOS SANTOS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JOSÉ GENIVALDO DOS SANTOS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JOSÉ GENIVALDO DOS SANTOS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JOSÉ GENIVALDO DOS SANTOS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JOSÉ GENIVALDO DOS SANTOS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JOSÉ GENIVALDO DOS SANTOS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JOSÉ GENIVALDO DOS SANTOS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JOSÉ GENIVALDO DOS SANTOS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JOSÉ GENIVALDO DOS SANTOS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JOSÉ GENIVALDO DOS SANTOS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JOSÉ GENIVALDO DOS SANTOS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JOSÉ GENIVALDO DOS SANTOS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www.cortes.pe.gov.br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G25" sqref="G25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1" t="s">
        <v>2293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JOSÉ GENIVALDO DOS SANTOS</v>
      </c>
      <c r="G13" s="121">
        <v>10000</v>
      </c>
      <c r="H13" s="10"/>
      <c r="I13" s="10"/>
    </row>
    <row r="14" spans="1:9" ht="15.75">
      <c r="A14" s="152">
        <f aca="true" t="shared" si="0" ref="A14:A24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JOSÉ GENIVALDO DOS SANTOS</v>
      </c>
      <c r="G14" s="121">
        <v>10000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JOSÉ GENIVALDO DOS SANTOS</v>
      </c>
      <c r="G15" s="121">
        <v>10000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JOSÉ GENIVALDO DOS SANTOS</v>
      </c>
      <c r="G16" s="121">
        <v>10000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JOSÉ GENIVALDO DOS SANTOS</v>
      </c>
      <c r="G17" s="121">
        <v>10000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JOSÉ GENIVALDO DOS SANTOS</v>
      </c>
      <c r="G18" s="121">
        <v>10000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JOSÉ GENIVALDO DOS SANTOS</v>
      </c>
      <c r="G19" s="121">
        <v>10000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JOSÉ GENIVALDO DOS SANTOS</v>
      </c>
      <c r="G20" s="121">
        <v>10000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JOSÉ GENIVALDO DOS SANTOS</v>
      </c>
      <c r="G21" s="121">
        <v>10000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JOSÉ GENIVALDO DOS SANTOS</v>
      </c>
      <c r="G22" s="121">
        <v>10000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JOSÉ GENIVALDO DOS SANTOS</v>
      </c>
      <c r="G23" s="121">
        <v>10000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JOSÉ GENIVALDO DOS SANTOS</v>
      </c>
      <c r="G24" s="121">
        <v>10000</v>
      </c>
      <c r="H24" s="10"/>
      <c r="I24" s="10"/>
    </row>
    <row r="25" spans="1:9" ht="15.75">
      <c r="A25" s="152"/>
      <c r="C25" s="146" t="s">
        <v>2255</v>
      </c>
      <c r="D25" s="147" t="s">
        <v>2257</v>
      </c>
      <c r="E25" s="150" t="s">
        <v>2160</v>
      </c>
      <c r="F25" s="154" t="str">
        <f t="shared" si="1"/>
        <v>JOSÉ GENIVALDO DOS SANTOS</v>
      </c>
      <c r="G25" s="121">
        <v>0</v>
      </c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/>
      <c r="G29" s="121"/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/>
      <c r="G30" s="121"/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/>
      <c r="G31" s="121"/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/>
      <c r="G32" s="121"/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/>
      <c r="G33" s="121"/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/>
      <c r="G34" s="121"/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/>
      <c r="G35" s="121"/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/>
      <c r="G36" s="121"/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/>
      <c r="G37" s="121"/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/>
      <c r="G38" s="121"/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/>
      <c r="G39" s="121"/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/>
      <c r="G40" s="121"/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/>
      <c r="G41" s="121"/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G13:G25 F29:G41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Q13" sqref="Q13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2158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6" t="s">
        <v>2275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2276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2277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2287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INCOMPLETO</v>
      </c>
    </row>
    <row r="17" spans="2:15" ht="17.25" thickBot="1" thickTop="1">
      <c r="B17" s="226" t="s">
        <v>2282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2283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2284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2289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2294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2295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 t="str">
        <f>IF(SUMIF(Sumário!$C$8:$C$191,Sumário!$G$8,Sumário!$E$8:$E$191)=0,"","16. Contribuição dos Servidores para o RPPS")</f>
        <v>16. Contribuição dos Servidores para o RPPS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 t="str">
        <f>IF(SUMIF(Sumário!$C$8:$C$191,Sumário!$G$8,Sumário!$E$8:$E$191)=0,"",IF('RPPS Servidores'!$A$2=0,"INCOMPLETO","HOMOLOGADO"))</f>
        <v>HOMOLOGADO</v>
      </c>
    </row>
    <row r="26" spans="2:15" ht="17.25" thickBot="1" thickTop="1">
      <c r="B26" s="226" t="str">
        <f>IF(SUMIF(Sumário!$C$8:$C$191,Sumário!$G$8,Sumário!$E$8:$E$191)=0,"","17. Contribuição Patronal para o RPPS")</f>
        <v>17. Contribuição Patronal para o RPPS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 t="str">
        <f>IF(SUMIF(Sumário!$C$8:$C$191,Sumário!$G$8,Sumário!$E$8:$E$191)=0,"",IF('RPPS Patronal'!$A$2=0,"INCOMPLETO","HOMOLOGADO"))</f>
        <v>HOMOLOGADO</v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X17" sqref="X17:AL17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CORTÊS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1" t="s">
        <v>464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38" t="s">
        <v>2296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38" t="s">
        <v>2297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38">
        <v>8137225434</v>
      </c>
      <c r="I14" s="238"/>
      <c r="J14" s="238"/>
      <c r="K14" s="238"/>
      <c r="L14" s="238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2159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2298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C1">
      <selection activeCell="G15" sqref="G15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CORTÊS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0" t="s">
        <v>368</v>
      </c>
      <c r="I11" s="240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2299</v>
      </c>
      <c r="D13" s="57" t="s">
        <v>2160</v>
      </c>
      <c r="E13" s="59">
        <v>21541310420</v>
      </c>
      <c r="F13" s="60" t="s">
        <v>2300</v>
      </c>
      <c r="G13" s="61" t="s">
        <v>2302</v>
      </c>
      <c r="H13" s="106">
        <v>41640</v>
      </c>
      <c r="I13" s="106">
        <v>42004</v>
      </c>
    </row>
    <row r="14" spans="1:9" ht="15.75" customHeight="1">
      <c r="A14" s="98"/>
      <c r="C14" s="58"/>
      <c r="D14" s="57"/>
      <c r="E14" s="59"/>
      <c r="F14" s="60"/>
      <c r="G14" s="61"/>
      <c r="H14" s="106"/>
      <c r="I14" s="106"/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A12" activePane="bottomLeft" state="frozen"/>
      <selection pane="topLeft" activeCell="F17" sqref="F17"/>
      <selection pane="bottomLeft" activeCell="F18" sqref="F18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CORTÊS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1" t="s">
        <v>52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37628713.94000001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38737818.82000001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524466.15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378036.53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257431.26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15647.64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230593.62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164745.64</v>
      </c>
    </row>
    <row r="21" spans="1:6" ht="15.75">
      <c r="A21" s="10">
        <f t="shared" si="0"/>
        <v>0</v>
      </c>
      <c r="B21" s="11"/>
      <c r="C21" s="5">
        <f>""</f>
      </c>
      <c r="D21" s="31" t="s">
        <v>390</v>
      </c>
      <c r="E21" s="31" t="s">
        <v>391</v>
      </c>
      <c r="F21" s="2">
        <v>65847.98</v>
      </c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11190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120605.27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120605.27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146429.62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138232.06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8197.56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0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2594135.7700000005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2511643.4400000004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2511643.4400000004</v>
      </c>
    </row>
    <row r="32" spans="1:6" ht="15.75">
      <c r="A32" s="10">
        <f t="shared" si="0"/>
        <v>0</v>
      </c>
      <c r="B32" s="11"/>
      <c r="C32" s="5">
        <f>""</f>
      </c>
      <c r="D32" s="31" t="s">
        <v>677</v>
      </c>
      <c r="E32" s="31" t="s">
        <v>280</v>
      </c>
      <c r="F32" s="2">
        <v>0</v>
      </c>
    </row>
    <row r="33" spans="1:6" ht="15.75">
      <c r="A33" s="10">
        <f t="shared" si="0"/>
        <v>0</v>
      </c>
      <c r="B33" s="11"/>
      <c r="C33" s="5">
        <f>""</f>
      </c>
      <c r="D33" s="31" t="s">
        <v>678</v>
      </c>
      <c r="E33" s="31" t="s">
        <v>281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679</v>
      </c>
      <c r="E34" s="31" t="s">
        <v>282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680</v>
      </c>
      <c r="E35" s="31" t="s">
        <v>283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681</v>
      </c>
      <c r="E36" s="31" t="s">
        <v>284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682</v>
      </c>
      <c r="E37" s="31" t="s">
        <v>285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713</v>
      </c>
      <c r="E38" s="31" t="s">
        <v>286</v>
      </c>
      <c r="F38" s="2">
        <v>1163059.56</v>
      </c>
    </row>
    <row r="39" spans="1:6" ht="15.75">
      <c r="A39" s="10">
        <f t="shared" si="0"/>
        <v>0</v>
      </c>
      <c r="B39" s="11"/>
      <c r="C39" s="5">
        <f>""</f>
      </c>
      <c r="D39" s="31" t="s">
        <v>683</v>
      </c>
      <c r="E39" s="31" t="s">
        <v>287</v>
      </c>
      <c r="F39" s="2">
        <v>0</v>
      </c>
    </row>
    <row r="40" spans="1:6" ht="15.75">
      <c r="A40" s="10">
        <f t="shared" si="0"/>
        <v>0</v>
      </c>
      <c r="B40" s="11"/>
      <c r="C40" s="5">
        <f>""</f>
      </c>
      <c r="D40" s="31" t="s">
        <v>684</v>
      </c>
      <c r="E40" s="31" t="s">
        <v>288</v>
      </c>
      <c r="F40" s="2">
        <v>9290.96</v>
      </c>
    </row>
    <row r="41" spans="1:6" ht="15.75">
      <c r="A41" s="10">
        <f t="shared" si="0"/>
        <v>0</v>
      </c>
      <c r="B41" s="11"/>
      <c r="C41" s="5">
        <f>""</f>
      </c>
      <c r="D41" s="31" t="s">
        <v>275</v>
      </c>
      <c r="E41" s="31" t="s">
        <v>289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712</v>
      </c>
      <c r="E42" s="31" t="s">
        <v>290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276</v>
      </c>
      <c r="E43" s="31" t="s">
        <v>707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277</v>
      </c>
      <c r="E44" s="31" t="s">
        <v>708</v>
      </c>
      <c r="F44" s="2">
        <v>1304066.59</v>
      </c>
    </row>
    <row r="45" spans="1:6" ht="15.75">
      <c r="A45" s="10">
        <f t="shared" si="0"/>
        <v>0</v>
      </c>
      <c r="B45" s="11"/>
      <c r="C45" s="5">
        <f>""</f>
      </c>
      <c r="D45" s="31" t="s">
        <v>711</v>
      </c>
      <c r="E45" s="31" t="s">
        <v>709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1043</v>
      </c>
      <c r="E46" s="31" t="s">
        <v>1044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1046</v>
      </c>
      <c r="E47" s="31" t="s">
        <v>1047</v>
      </c>
      <c r="F47" s="2">
        <v>35226.33</v>
      </c>
    </row>
    <row r="48" spans="1:6" ht="15.75">
      <c r="A48" s="10">
        <f t="shared" si="0"/>
        <v>0</v>
      </c>
      <c r="B48" s="11"/>
      <c r="C48" s="5">
        <f>""</f>
      </c>
      <c r="D48" s="31" t="s">
        <v>278</v>
      </c>
      <c r="E48" s="31" t="s">
        <v>710</v>
      </c>
      <c r="F48" s="2">
        <v>0</v>
      </c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82492.33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82492.33</v>
      </c>
    </row>
    <row r="51" spans="1:6" ht="15.75">
      <c r="A51" s="10">
        <f t="shared" si="0"/>
        <v>0</v>
      </c>
      <c r="B51" s="11"/>
      <c r="C51" s="5">
        <f>""</f>
      </c>
      <c r="D51" s="31" t="s">
        <v>726</v>
      </c>
      <c r="E51" s="31" t="s">
        <v>727</v>
      </c>
      <c r="F51" s="2">
        <v>0</v>
      </c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332002.78</v>
      </c>
    </row>
    <row r="53" spans="1:6" ht="15.75">
      <c r="A53" s="10">
        <f t="shared" si="0"/>
        <v>0</v>
      </c>
      <c r="B53" s="11"/>
      <c r="C53" s="5">
        <f>""</f>
      </c>
      <c r="D53" s="31" t="s">
        <v>414</v>
      </c>
      <c r="E53" s="31" t="s">
        <v>415</v>
      </c>
      <c r="F53" s="2">
        <v>0</v>
      </c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332002.78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0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0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0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0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332002.78</v>
      </c>
    </row>
    <row r="60" spans="1:6" ht="15.75">
      <c r="A60" s="10">
        <f t="shared" si="0"/>
        <v>0</v>
      </c>
      <c r="B60" s="11"/>
      <c r="C60" s="5">
        <f>""</f>
      </c>
      <c r="D60" s="31" t="s">
        <v>418</v>
      </c>
      <c r="E60" s="31" t="s">
        <v>419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420</v>
      </c>
      <c r="E61" s="31" t="s">
        <v>421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422</v>
      </c>
      <c r="E62" s="31" t="s">
        <v>423</v>
      </c>
      <c r="F62" s="2">
        <v>0</v>
      </c>
    </row>
    <row r="63" spans="1:6" ht="15.75">
      <c r="A63" s="10">
        <f t="shared" si="0"/>
        <v>0</v>
      </c>
      <c r="B63" s="11"/>
      <c r="C63" s="5">
        <f>""</f>
      </c>
      <c r="D63" s="31" t="s">
        <v>424</v>
      </c>
      <c r="E63" s="31" t="s">
        <v>425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426</v>
      </c>
      <c r="E64" s="31" t="s">
        <v>427</v>
      </c>
      <c r="F64" s="2">
        <v>0</v>
      </c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4859042.6899999995</v>
      </c>
    </row>
    <row r="66" spans="1:6" ht="15.75">
      <c r="A66" s="10">
        <f t="shared" si="0"/>
        <v>0</v>
      </c>
      <c r="B66" s="11"/>
      <c r="C66" s="5">
        <f>""</f>
      </c>
      <c r="D66" s="31" t="s">
        <v>312</v>
      </c>
      <c r="E66" s="31" t="s">
        <v>670</v>
      </c>
      <c r="F66" s="2">
        <v>4743921.05</v>
      </c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115121.64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30039830.050000004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29753236.730000004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14038365.580000002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9654649.74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9654649.74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0</v>
      </c>
    </row>
    <row r="74" spans="1:6" ht="15.75">
      <c r="A74" s="10">
        <f t="shared" si="0"/>
        <v>0</v>
      </c>
      <c r="B74" s="11"/>
      <c r="C74" s="5">
        <f>""</f>
      </c>
      <c r="D74" s="31" t="s">
        <v>442</v>
      </c>
      <c r="E74" s="31" t="s">
        <v>443</v>
      </c>
      <c r="F74" s="2">
        <v>0</v>
      </c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144263.33</v>
      </c>
    </row>
    <row r="76" spans="1:6" ht="15.75">
      <c r="A76" s="10">
        <f t="shared" si="0"/>
        <v>0</v>
      </c>
      <c r="B76" s="11"/>
      <c r="C76" s="5">
        <f>""</f>
      </c>
      <c r="D76" s="31" t="s">
        <v>447</v>
      </c>
      <c r="E76" s="31" t="s">
        <v>448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449</v>
      </c>
      <c r="E77" s="31" t="s">
        <v>450</v>
      </c>
      <c r="F77" s="2">
        <v>0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451</v>
      </c>
      <c r="E78" s="31" t="s">
        <v>452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453</v>
      </c>
      <c r="E79" s="31" t="s">
        <v>454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455</v>
      </c>
      <c r="E80" s="31" t="s">
        <v>471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144263.33</v>
      </c>
    </row>
    <row r="82" spans="1:6" ht="15.75">
      <c r="A82" s="10">
        <f t="shared" si="1"/>
        <v>0</v>
      </c>
      <c r="B82" s="11"/>
      <c r="C82" s="5">
        <f>""</f>
      </c>
      <c r="D82" s="31" t="s">
        <v>474</v>
      </c>
      <c r="E82" s="31" t="s">
        <v>475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2636112.64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216292.23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1185515.0899999999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538490.45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v>647024.64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13880.16</v>
      </c>
    </row>
    <row r="89" spans="1:6" ht="15.75">
      <c r="A89" s="10">
        <f t="shared" si="1"/>
        <v>0</v>
      </c>
      <c r="B89" s="11"/>
      <c r="C89" s="5">
        <f>""</f>
      </c>
      <c r="D89" s="31" t="s">
        <v>486</v>
      </c>
      <c r="E89" s="31" t="s">
        <v>487</v>
      </c>
      <c r="F89" s="2">
        <v>0</v>
      </c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187652.38999999998</v>
      </c>
    </row>
    <row r="91" spans="1:6" ht="15.75">
      <c r="A91" s="10">
        <f t="shared" si="1"/>
        <v>0</v>
      </c>
      <c r="B91" s="11"/>
      <c r="C91" s="5">
        <f>""</f>
      </c>
      <c r="D91" s="31" t="s">
        <v>715</v>
      </c>
      <c r="E91" s="31" t="s">
        <v>307</v>
      </c>
      <c r="F91" s="2">
        <v>182513.34</v>
      </c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5139.05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6143932.800000002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6143932.800000002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5936082.9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195941.23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9830.48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2078.19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0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506</v>
      </c>
      <c r="E101" s="31" t="s">
        <v>507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508</v>
      </c>
      <c r="E102" s="31" t="s">
        <v>509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510</v>
      </c>
      <c r="E103" s="31" t="s">
        <v>511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512</v>
      </c>
      <c r="E104" s="31" t="s">
        <v>513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514</v>
      </c>
      <c r="E105" s="31" t="s">
        <v>515</v>
      </c>
      <c r="F105" s="2">
        <v>0</v>
      </c>
    </row>
    <row r="106" spans="1:6" ht="15.75">
      <c r="A106" s="10">
        <f t="shared" si="1"/>
        <v>0</v>
      </c>
      <c r="B106" s="11"/>
      <c r="C106" s="5">
        <f>""</f>
      </c>
      <c r="D106" s="31" t="s">
        <v>516</v>
      </c>
      <c r="E106" s="31" t="s">
        <v>487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517</v>
      </c>
      <c r="E107" s="31" t="s">
        <v>518</v>
      </c>
      <c r="F107" s="2">
        <v>0</v>
      </c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521</v>
      </c>
      <c r="E109" s="31" t="s">
        <v>522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523</v>
      </c>
      <c r="E110" s="31" t="s">
        <v>487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524</v>
      </c>
      <c r="E111" s="31" t="s">
        <v>525</v>
      </c>
      <c r="F111" s="2">
        <v>0</v>
      </c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9570938.35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8171659.19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1399279.16</v>
      </c>
    </row>
    <row r="115" spans="1:6" ht="15.75">
      <c r="A115" s="10">
        <f t="shared" si="1"/>
        <v>0</v>
      </c>
      <c r="B115" s="11"/>
      <c r="C115" s="5">
        <f>""</f>
      </c>
      <c r="D115" s="31" t="s">
        <v>532</v>
      </c>
      <c r="E115" s="31" t="s">
        <v>533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534</v>
      </c>
      <c r="E116" s="31" t="s">
        <v>535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536</v>
      </c>
      <c r="E117" s="31" t="s">
        <v>537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538</v>
      </c>
      <c r="E118" s="31" t="s">
        <v>539</v>
      </c>
      <c r="F118" s="2">
        <v>0</v>
      </c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286593.32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208617.4</v>
      </c>
    </row>
    <row r="121" spans="1:6" ht="15.75">
      <c r="A121" s="10">
        <f t="shared" si="1"/>
        <v>0</v>
      </c>
      <c r="B121" s="11"/>
      <c r="C121" s="5">
        <f>""</f>
      </c>
      <c r="D121" s="31" t="s">
        <v>4</v>
      </c>
      <c r="E121" s="31" t="s">
        <v>5</v>
      </c>
      <c r="F121" s="2">
        <v>0</v>
      </c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0</v>
      </c>
    </row>
    <row r="123" spans="1:6" ht="15.75">
      <c r="A123" s="10">
        <f t="shared" si="1"/>
        <v>0</v>
      </c>
      <c r="B123" s="11"/>
      <c r="C123" s="5">
        <f>""</f>
      </c>
      <c r="D123" s="31" t="s">
        <v>8</v>
      </c>
      <c r="E123" s="31" t="s">
        <v>9</v>
      </c>
      <c r="F123" s="2">
        <v>141600</v>
      </c>
    </row>
    <row r="124" spans="1:6" ht="15.75">
      <c r="A124" s="10">
        <f t="shared" si="1"/>
        <v>0</v>
      </c>
      <c r="B124" s="11"/>
      <c r="C124" s="5">
        <f>""</f>
      </c>
      <c r="D124" s="31" t="s">
        <v>10</v>
      </c>
      <c r="E124" s="31" t="s">
        <v>11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12</v>
      </c>
      <c r="E125" s="31" t="s">
        <v>13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14</v>
      </c>
      <c r="E126" s="31" t="s">
        <v>15</v>
      </c>
      <c r="F126" s="2">
        <v>67017.4</v>
      </c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77975.92</v>
      </c>
    </row>
    <row r="128" spans="1:6" ht="15.75">
      <c r="A128" s="10">
        <f t="shared" si="1"/>
        <v>0</v>
      </c>
      <c r="B128" s="11"/>
      <c r="C128" s="5">
        <f>""</f>
      </c>
      <c r="D128" s="31" t="s">
        <v>18</v>
      </c>
      <c r="E128" s="31" t="s">
        <v>19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20</v>
      </c>
      <c r="E129" s="31" t="s">
        <v>7</v>
      </c>
      <c r="F129" s="2">
        <v>49103.42</v>
      </c>
    </row>
    <row r="130" spans="1:6" ht="15.75">
      <c r="A130" s="10">
        <f t="shared" si="1"/>
        <v>0</v>
      </c>
      <c r="B130" s="11"/>
      <c r="C130" s="5">
        <f>""</f>
      </c>
      <c r="D130" s="31" t="s">
        <v>21</v>
      </c>
      <c r="E130" s="31" t="s">
        <v>22</v>
      </c>
      <c r="F130" s="2">
        <v>28872.5</v>
      </c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25</v>
      </c>
      <c r="E132" s="31" t="s">
        <v>19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26</v>
      </c>
      <c r="E133" s="31" t="s">
        <v>7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27</v>
      </c>
      <c r="E134" s="31" t="s">
        <v>28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29</v>
      </c>
      <c r="E135" s="31" t="s">
        <v>30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31</v>
      </c>
      <c r="E136" s="31" t="s">
        <v>32</v>
      </c>
      <c r="F136" s="2">
        <v>0</v>
      </c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35</v>
      </c>
      <c r="E138" s="31" t="s">
        <v>36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37</v>
      </c>
      <c r="E139" s="31" t="s">
        <v>38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39</v>
      </c>
      <c r="E140" s="31" t="s">
        <v>40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41</v>
      </c>
      <c r="E141" s="31" t="s">
        <v>42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388341.38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1850.58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0</v>
      </c>
    </row>
    <row r="145" spans="1:6" ht="15.75">
      <c r="A145" s="10">
        <f t="shared" si="2"/>
        <v>0</v>
      </c>
      <c r="B145" s="11"/>
      <c r="C145" s="5">
        <f>""</f>
      </c>
      <c r="D145" s="31" t="s">
        <v>341</v>
      </c>
      <c r="E145" s="34" t="s">
        <v>721</v>
      </c>
      <c r="F145" s="2">
        <v>0</v>
      </c>
    </row>
    <row r="146" spans="1:6" ht="15.75">
      <c r="A146" s="10">
        <f t="shared" si="2"/>
        <v>0</v>
      </c>
      <c r="B146" s="11"/>
      <c r="C146" s="5">
        <f>""</f>
      </c>
      <c r="D146" s="31" t="s">
        <v>722</v>
      </c>
      <c r="E146" s="34" t="s">
        <v>723</v>
      </c>
      <c r="F146" s="2">
        <v>0</v>
      </c>
    </row>
    <row r="147" spans="1:6" ht="15.75">
      <c r="A147" s="10">
        <f t="shared" si="2"/>
        <v>0</v>
      </c>
      <c r="B147" s="11"/>
      <c r="C147" s="5">
        <f>""</f>
      </c>
      <c r="D147" s="31" t="s">
        <v>724</v>
      </c>
      <c r="E147" s="31" t="s">
        <v>728</v>
      </c>
      <c r="F147" s="2">
        <v>0</v>
      </c>
    </row>
    <row r="148" spans="1:6" ht="15.75">
      <c r="A148" s="10">
        <f t="shared" si="2"/>
        <v>0</v>
      </c>
      <c r="B148" s="11"/>
      <c r="C148" s="5">
        <f>""</f>
      </c>
      <c r="D148" s="31" t="s">
        <v>729</v>
      </c>
      <c r="E148" s="31" t="s">
        <v>730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0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1850.58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0</v>
      </c>
    </row>
    <row r="152" spans="1:6" ht="31.5">
      <c r="A152" s="10">
        <f t="shared" si="2"/>
        <v>0</v>
      </c>
      <c r="B152" s="11"/>
      <c r="C152" s="5">
        <f>""</f>
      </c>
      <c r="D152" s="31" t="s">
        <v>735</v>
      </c>
      <c r="E152" s="34" t="s">
        <v>736</v>
      </c>
      <c r="F152" s="2">
        <v>0</v>
      </c>
    </row>
    <row r="153" spans="1:6" ht="15.75">
      <c r="A153" s="10">
        <f t="shared" si="2"/>
        <v>0</v>
      </c>
      <c r="B153" s="11"/>
      <c r="C153" s="5">
        <f>""</f>
      </c>
      <c r="D153" s="31" t="s">
        <v>737</v>
      </c>
      <c r="E153" s="34" t="s">
        <v>738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739</v>
      </c>
      <c r="E154" s="34" t="s">
        <v>740</v>
      </c>
      <c r="F154" s="2">
        <v>0</v>
      </c>
    </row>
    <row r="155" spans="1:6" ht="15.75">
      <c r="A155" s="10">
        <f t="shared" si="2"/>
        <v>0</v>
      </c>
      <c r="B155" s="11"/>
      <c r="C155" s="5">
        <f>""</f>
      </c>
      <c r="D155" s="31" t="s">
        <v>741</v>
      </c>
      <c r="E155" s="31" t="s">
        <v>742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744</v>
      </c>
      <c r="E156" s="35" t="s">
        <v>743</v>
      </c>
      <c r="F156" s="2">
        <v>1850.58</v>
      </c>
    </row>
    <row r="157" spans="1:6" ht="15.75">
      <c r="A157" s="10">
        <f t="shared" si="2"/>
        <v>0</v>
      </c>
      <c r="B157" s="11"/>
      <c r="C157" s="5">
        <f>""</f>
      </c>
      <c r="D157" s="31" t="s">
        <v>459</v>
      </c>
      <c r="E157" s="31" t="s">
        <v>463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266</v>
      </c>
      <c r="E158" s="31" t="s">
        <v>457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265</v>
      </c>
      <c r="E159" s="31" t="s">
        <v>264</v>
      </c>
      <c r="F159" s="2">
        <v>0</v>
      </c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365115.72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14115.51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14115.51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14115.51</v>
      </c>
    </row>
    <row r="164" spans="1:6" ht="15.75">
      <c r="A164" s="10">
        <f t="shared" si="2"/>
        <v>0</v>
      </c>
      <c r="B164" s="11"/>
      <c r="C164" s="5">
        <f>""</f>
      </c>
      <c r="D164" s="31" t="s">
        <v>748</v>
      </c>
      <c r="E164" s="31" t="s">
        <v>749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750</v>
      </c>
      <c r="E165" s="31" t="s">
        <v>751</v>
      </c>
      <c r="F165" s="2">
        <v>0</v>
      </c>
    </row>
    <row r="166" spans="1:6" ht="15.75">
      <c r="A166" s="10">
        <f t="shared" si="2"/>
        <v>0</v>
      </c>
      <c r="B166" s="11"/>
      <c r="C166" s="5">
        <f>""</f>
      </c>
      <c r="D166" s="31" t="s">
        <v>752</v>
      </c>
      <c r="E166" s="31" t="s">
        <v>753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754</v>
      </c>
      <c r="E167" s="31" t="s">
        <v>755</v>
      </c>
      <c r="F167" s="2">
        <v>0</v>
      </c>
    </row>
    <row r="168" spans="1:6" ht="15.75">
      <c r="A168" s="10">
        <f t="shared" si="2"/>
        <v>0</v>
      </c>
      <c r="B168" s="11"/>
      <c r="C168" s="5">
        <f>""</f>
      </c>
      <c r="D168" s="31" t="s">
        <v>756</v>
      </c>
      <c r="E168" s="31" t="s">
        <v>461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v>7259.57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1045438.8399999999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0</v>
      </c>
    </row>
    <row r="172" spans="1:6" ht="15.75">
      <c r="A172" s="10">
        <f t="shared" si="2"/>
        <v>0</v>
      </c>
      <c r="B172" s="11"/>
      <c r="C172" s="5">
        <f>""</f>
      </c>
      <c r="D172" s="31" t="s">
        <v>549</v>
      </c>
      <c r="E172" s="31" t="s">
        <v>550</v>
      </c>
      <c r="F172" s="2">
        <v>0</v>
      </c>
    </row>
    <row r="173" spans="1:6" ht="15.75">
      <c r="A173" s="10">
        <f t="shared" si="2"/>
        <v>0</v>
      </c>
      <c r="B173" s="11"/>
      <c r="C173" s="5">
        <f>""</f>
      </c>
      <c r="D173" s="31" t="s">
        <v>551</v>
      </c>
      <c r="E173" s="31" t="s">
        <v>552</v>
      </c>
      <c r="F173" s="2">
        <v>0</v>
      </c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0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0</v>
      </c>
    </row>
    <row r="176" spans="1:6" ht="15.75">
      <c r="A176" s="10">
        <f t="shared" si="2"/>
        <v>0</v>
      </c>
      <c r="B176" s="11"/>
      <c r="C176" s="5">
        <f>""</f>
      </c>
      <c r="D176" s="31" t="s">
        <v>557</v>
      </c>
      <c r="E176" s="31" t="s">
        <v>558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559</v>
      </c>
      <c r="E177" s="31" t="s">
        <v>560</v>
      </c>
      <c r="F177" s="2">
        <v>0</v>
      </c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1045438.8399999999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249885.18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249885.18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154350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566</v>
      </c>
      <c r="E182" s="31" t="s">
        <v>567</v>
      </c>
      <c r="F182" s="2">
        <v>0</v>
      </c>
    </row>
    <row r="183" spans="1:6" ht="15.75">
      <c r="A183" s="10">
        <f t="shared" si="2"/>
        <v>0</v>
      </c>
      <c r="B183" s="11"/>
      <c r="C183" s="5">
        <f>""</f>
      </c>
      <c r="D183" s="31" t="s">
        <v>568</v>
      </c>
      <c r="E183" s="31" t="s">
        <v>487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95535.18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0</v>
      </c>
    </row>
    <row r="186" spans="1:6" ht="15.75">
      <c r="A186" s="10">
        <f t="shared" si="2"/>
        <v>0</v>
      </c>
      <c r="B186" s="11"/>
      <c r="C186" s="5">
        <f>""</f>
      </c>
      <c r="D186" s="31" t="s">
        <v>571</v>
      </c>
      <c r="E186" s="31" t="s">
        <v>522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572</v>
      </c>
      <c r="E187" s="31" t="s">
        <v>567</v>
      </c>
      <c r="F187" s="2">
        <v>0</v>
      </c>
    </row>
    <row r="188" spans="1:6" ht="15.75">
      <c r="A188" s="10">
        <f t="shared" si="2"/>
        <v>0</v>
      </c>
      <c r="B188" s="11"/>
      <c r="C188" s="5">
        <f>""</f>
      </c>
      <c r="D188" s="31" t="s">
        <v>573</v>
      </c>
      <c r="E188" s="31" t="s">
        <v>487</v>
      </c>
      <c r="F188" s="2">
        <v>0</v>
      </c>
    </row>
    <row r="189" spans="1:6" ht="15.75">
      <c r="A189" s="10">
        <f t="shared" si="2"/>
        <v>0</v>
      </c>
      <c r="B189" s="11"/>
      <c r="C189" s="5">
        <f>""</f>
      </c>
      <c r="D189" s="31" t="s">
        <v>574</v>
      </c>
      <c r="E189" s="31" t="s">
        <v>518</v>
      </c>
      <c r="F189" s="2">
        <v>0</v>
      </c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576</v>
      </c>
      <c r="E191" s="31" t="s">
        <v>577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578</v>
      </c>
      <c r="E192" s="31" t="s">
        <v>567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579</v>
      </c>
      <c r="E193" s="31" t="s">
        <v>487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580</v>
      </c>
      <c r="E194" s="31" t="s">
        <v>525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581</v>
      </c>
      <c r="E195" s="31" t="s">
        <v>535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582</v>
      </c>
      <c r="E196" s="31" t="s">
        <v>537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583</v>
      </c>
      <c r="E197" s="31" t="s">
        <v>539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584</v>
      </c>
      <c r="E198" s="31" t="s">
        <v>585</v>
      </c>
      <c r="F198" s="2">
        <v>0</v>
      </c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795553.6599999999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201011.21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0</v>
      </c>
    </row>
    <row r="202" spans="1:6" ht="15.75">
      <c r="A202" s="10">
        <f t="shared" si="2"/>
        <v>0</v>
      </c>
      <c r="B202" s="11"/>
      <c r="C202" s="5">
        <f>""</f>
      </c>
      <c r="D202" s="31" t="s">
        <v>590</v>
      </c>
      <c r="E202" s="31" t="s">
        <v>7</v>
      </c>
      <c r="F202" s="2">
        <v>11746.1</v>
      </c>
    </row>
    <row r="203" spans="1:6" ht="15.75">
      <c r="A203" s="10">
        <f t="shared" si="2"/>
        <v>0</v>
      </c>
      <c r="B203" s="11"/>
      <c r="C203" s="5">
        <f>""</f>
      </c>
      <c r="D203" s="31" t="s">
        <v>591</v>
      </c>
      <c r="E203" s="31" t="s">
        <v>13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592</v>
      </c>
      <c r="E204" s="31" t="s">
        <v>593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594</v>
      </c>
      <c r="E205" s="31" t="s">
        <v>619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620</v>
      </c>
      <c r="E206" s="31" t="s">
        <v>15</v>
      </c>
      <c r="F206" s="2">
        <v>189265.11</v>
      </c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594542.45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624</v>
      </c>
      <c r="E209" s="31" t="s">
        <v>7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625</v>
      </c>
      <c r="E210" s="31" t="s">
        <v>13</v>
      </c>
      <c r="F210" s="2">
        <v>108583.27</v>
      </c>
    </row>
    <row r="211" spans="1:6" ht="15.75">
      <c r="A211" s="10">
        <f t="shared" si="3"/>
        <v>0</v>
      </c>
      <c r="B211" s="11"/>
      <c r="C211" s="5">
        <f>""</f>
      </c>
      <c r="D211" s="31" t="s">
        <v>626</v>
      </c>
      <c r="E211" s="31" t="s">
        <v>593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627</v>
      </c>
      <c r="E212" s="31" t="s">
        <v>619</v>
      </c>
      <c r="F212" s="2">
        <v>0</v>
      </c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485959.18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631</v>
      </c>
      <c r="E215" s="31" t="s">
        <v>632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633</v>
      </c>
      <c r="E216" s="31" t="s">
        <v>7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634</v>
      </c>
      <c r="E217" s="31" t="s">
        <v>28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635</v>
      </c>
      <c r="E218" s="31" t="s">
        <v>636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637</v>
      </c>
      <c r="E219" s="31" t="s">
        <v>32</v>
      </c>
      <c r="F219" s="2">
        <v>0</v>
      </c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639</v>
      </c>
      <c r="E221" s="31" t="s">
        <v>36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640</v>
      </c>
      <c r="E222" s="31" t="s">
        <v>38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641</v>
      </c>
      <c r="E223" s="31" t="s">
        <v>40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642</v>
      </c>
      <c r="E224" s="31" t="s">
        <v>42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643</v>
      </c>
      <c r="E225" s="31" t="s">
        <v>644</v>
      </c>
      <c r="F225" s="2">
        <v>0</v>
      </c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3080387.03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1851976.32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1849200.36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0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2775.96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1228410.7099999997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1187256.38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39777.2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1377.13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1238</v>
      </c>
      <c r="E235" s="31" t="s">
        <v>714</v>
      </c>
      <c r="F235" s="2">
        <v>0</v>
      </c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925843.31</v>
      </c>
    </row>
    <row r="237" spans="1:6" ht="15.75">
      <c r="A237" s="10">
        <f t="shared" si="3"/>
        <v>0</v>
      </c>
      <c r="B237" s="11"/>
      <c r="C237" s="5">
        <f>""</f>
      </c>
      <c r="D237" s="11" t="s">
        <v>757</v>
      </c>
      <c r="E237" s="36" t="s">
        <v>672</v>
      </c>
      <c r="F237" s="2">
        <v>0</v>
      </c>
    </row>
    <row r="238" spans="1:6" ht="15.75">
      <c r="A238" s="10">
        <f t="shared" si="3"/>
        <v>0</v>
      </c>
      <c r="B238" s="11"/>
      <c r="C238" s="5">
        <f>""</f>
      </c>
      <c r="D238" s="11" t="s">
        <v>758</v>
      </c>
      <c r="E238" s="36" t="s">
        <v>673</v>
      </c>
      <c r="F238" s="2">
        <v>925843.31</v>
      </c>
    </row>
    <row r="239" spans="1:6" ht="15.75">
      <c r="A239" s="10">
        <f t="shared" si="3"/>
        <v>0</v>
      </c>
      <c r="B239" s="11"/>
      <c r="C239" s="5">
        <f>""</f>
      </c>
      <c r="D239" s="37" t="s">
        <v>50</v>
      </c>
      <c r="E239" s="38" t="s">
        <v>51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54" activePane="bottomLeft" state="frozen"/>
      <selection pane="topLeft" activeCell="F17" sqref="F17"/>
      <selection pane="bottomLeft" activeCell="E59" sqref="E59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21539264.880000003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18311860.880000003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3207586.47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>
        <v>100858.34</v>
      </c>
      <c r="F16" s="74">
        <f t="shared" si="0"/>
        <v>0</v>
      </c>
    </row>
    <row r="17" spans="3:6" ht="15.75">
      <c r="C17" s="81" t="str">
        <f>BDValores!F264</f>
        <v>01.01.03.</v>
      </c>
      <c r="D17" s="82" t="s">
        <v>1260</v>
      </c>
      <c r="E17" s="57">
        <v>12444044.83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v>1842353.72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537277.6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>
        <v>0</v>
      </c>
      <c r="F20" s="74">
        <f t="shared" si="0"/>
        <v>0</v>
      </c>
    </row>
    <row r="21" spans="3:6" ht="15.75">
      <c r="C21" s="81" t="str">
        <f>BDValores!F268</f>
        <v>01.01.07.</v>
      </c>
      <c r="D21" s="82" t="s">
        <v>665</v>
      </c>
      <c r="E21" s="57">
        <v>179739.92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>
        <v>0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/>
      <c r="E24" s="57"/>
      <c r="F24" s="74">
        <f t="shared" si="0"/>
        <v>1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/>
      <c r="E25" s="57"/>
      <c r="F25" s="74">
        <f t="shared" si="0"/>
        <v>1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/>
      <c r="E26" s="57"/>
      <c r="F26" s="74">
        <f t="shared" si="0"/>
        <v>1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/>
      <c r="E27" s="57"/>
      <c r="F27" s="74">
        <f t="shared" si="0"/>
        <v>1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/>
      <c r="E28" s="57"/>
      <c r="F28" s="74">
        <f t="shared" si="0"/>
        <v>1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/>
      <c r="E29" s="57"/>
      <c r="F29" s="74">
        <f t="shared" si="0"/>
        <v>1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/>
      <c r="E30" s="57"/>
      <c r="F30" s="74">
        <f t="shared" si="0"/>
        <v>1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/>
      <c r="E31" s="57"/>
      <c r="F31" s="74">
        <f t="shared" si="0"/>
        <v>1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/>
      <c r="E32" s="57"/>
      <c r="F32" s="74">
        <f t="shared" si="0"/>
        <v>1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/>
      <c r="E33" s="57"/>
    </row>
    <row r="34" spans="1:5" ht="15.75">
      <c r="A34" s="85">
        <f>IF(E34=0,1,0)</f>
        <v>0</v>
      </c>
      <c r="C34" s="76" t="str">
        <f>BDValores!F281</f>
        <v>01.02.</v>
      </c>
      <c r="D34" s="80" t="s">
        <v>1299</v>
      </c>
      <c r="E34" s="78">
        <f>SUM(E35:E41)</f>
        <v>3227403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1302</v>
      </c>
      <c r="E35" s="57">
        <v>2684249.64</v>
      </c>
    </row>
    <row r="36" spans="3:6" ht="15.75">
      <c r="C36" s="81" t="str">
        <f>BDValores!F283</f>
        <v>01.02.02.</v>
      </c>
      <c r="D36" s="82" t="s">
        <v>263</v>
      </c>
      <c r="E36" s="57">
        <v>384737.71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>
        <v>158415.65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664</v>
      </c>
      <c r="E38" s="57">
        <v>0</v>
      </c>
      <c r="F38" s="74">
        <f t="shared" si="3"/>
        <v>0</v>
      </c>
    </row>
    <row r="39" spans="3:6" ht="15.75">
      <c r="C39" s="81" t="str">
        <f>BDValores!F286</f>
        <v>01.02.05.</v>
      </c>
      <c r="D39" s="82" t="s">
        <v>1311</v>
      </c>
      <c r="E39" s="57">
        <v>0</v>
      </c>
      <c r="F39" s="74">
        <f t="shared" si="3"/>
        <v>0</v>
      </c>
    </row>
    <row r="40" spans="3:6" ht="15.75">
      <c r="C40" s="81" t="str">
        <f>BDValores!F287</f>
        <v>01.02.06.</v>
      </c>
      <c r="D40" s="82" t="s">
        <v>1314</v>
      </c>
      <c r="E40" s="57">
        <v>0</v>
      </c>
      <c r="F40" s="74">
        <f t="shared" si="3"/>
        <v>0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/>
      <c r="E42" s="57"/>
      <c r="F42" s="74">
        <f t="shared" si="3"/>
        <v>1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/>
      <c r="E43" s="57"/>
      <c r="F43" s="74">
        <f aca="true" t="shared" si="5" ref="F43:F52">IF(E43="",1,0)</f>
        <v>1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/>
      <c r="E44" s="57"/>
      <c r="F44" s="74">
        <f t="shared" si="5"/>
        <v>1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/>
      <c r="E45" s="57"/>
      <c r="F45" s="74">
        <f t="shared" si="5"/>
        <v>1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/>
      <c r="E46" s="57"/>
      <c r="F46" s="74">
        <f t="shared" si="5"/>
        <v>1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/>
      <c r="E47" s="57"/>
      <c r="F47" s="74">
        <f t="shared" si="5"/>
        <v>1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/>
      <c r="E48" s="57"/>
      <c r="F48" s="74">
        <f t="shared" si="5"/>
        <v>1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/>
      <c r="E49" s="57"/>
      <c r="F49" s="74">
        <f t="shared" si="5"/>
        <v>1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/>
      <c r="E50" s="57"/>
      <c r="F50" s="74">
        <f t="shared" si="5"/>
        <v>1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/>
      <c r="E51" s="57"/>
      <c r="F51" s="74">
        <f t="shared" si="5"/>
        <v>1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>
        <f>E51+1</f>
        <v>1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5603112.3</v>
      </c>
    </row>
    <row r="54" spans="3:5" ht="15.75">
      <c r="C54" s="81" t="str">
        <f>BDValores!F301</f>
        <v>02.01.</v>
      </c>
      <c r="D54" s="82" t="s">
        <v>346</v>
      </c>
      <c r="E54" s="57"/>
    </row>
    <row r="55" spans="3:6" ht="15.75">
      <c r="C55" s="81" t="str">
        <f>BDValores!F302</f>
        <v>02.02.</v>
      </c>
      <c r="D55" s="82" t="s">
        <v>1348</v>
      </c>
      <c r="E55" s="57">
        <v>179739.92</v>
      </c>
      <c r="F55" s="74">
        <f>IF(E55="",1,0)</f>
        <v>0</v>
      </c>
    </row>
    <row r="56" spans="3:5" ht="15.75">
      <c r="C56" s="81" t="str">
        <f>BDValores!F303</f>
        <v>02.03.</v>
      </c>
      <c r="D56" s="82" t="s">
        <v>1351</v>
      </c>
      <c r="E56" s="57"/>
    </row>
    <row r="57" spans="3:6" ht="15.75">
      <c r="C57" s="81" t="str">
        <f>BDValores!F304</f>
        <v>02.04.</v>
      </c>
      <c r="D57" s="82" t="s">
        <v>1354</v>
      </c>
      <c r="E57" s="57">
        <v>3227403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2195969.38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 t="s">
        <v>2303</v>
      </c>
      <c r="E59" s="57">
        <v>1023618.86</v>
      </c>
      <c r="F59" s="74">
        <f>IF(E59="",1,0)</f>
        <v>0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 t="s">
        <v>2304</v>
      </c>
      <c r="E60" s="57">
        <v>1163059.56</v>
      </c>
    </row>
    <row r="61" spans="1:11" ht="15.75">
      <c r="A61" s="85">
        <f t="shared" si="7"/>
        <v>0</v>
      </c>
      <c r="C61" s="81" t="str">
        <f>BDValores!F308</f>
        <v>02.05.03.</v>
      </c>
      <c r="D61" s="91" t="s">
        <v>2304</v>
      </c>
      <c r="E61" s="57">
        <v>9290.96</v>
      </c>
      <c r="F61" s="74">
        <f aca="true" t="shared" si="8" ref="F61:F69">IF(E61="",1,0)</f>
        <v>0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/>
      <c r="E62" s="57"/>
      <c r="F62" s="74">
        <f t="shared" si="8"/>
        <v>1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/>
      <c r="E63" s="57"/>
      <c r="F63" s="74">
        <f t="shared" si="8"/>
        <v>1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/>
      <c r="E64" s="57"/>
      <c r="F64" s="74">
        <f t="shared" si="8"/>
        <v>1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/>
      <c r="E65" s="57"/>
      <c r="F65" s="74">
        <f t="shared" si="8"/>
        <v>1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/>
      <c r="E66" s="57"/>
      <c r="F66" s="74">
        <f t="shared" si="8"/>
        <v>1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/>
      <c r="E67" s="57"/>
      <c r="F67" s="74">
        <f t="shared" si="8"/>
        <v>1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/>
      <c r="E68" s="57"/>
      <c r="F68" s="74">
        <f t="shared" si="8"/>
        <v>1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15936152.580000002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20" sqref="E20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6812.5</v>
      </c>
    </row>
    <row r="14" spans="1:5" ht="15.75">
      <c r="A14" s="79"/>
      <c r="C14" s="81" t="s">
        <v>1252</v>
      </c>
      <c r="D14" s="116" t="s">
        <v>1452</v>
      </c>
      <c r="E14" s="118">
        <v>0</v>
      </c>
    </row>
    <row r="15" spans="1:5" ht="15.75">
      <c r="A15" s="79"/>
      <c r="C15" s="81" t="s">
        <v>1298</v>
      </c>
      <c r="D15" s="116" t="s">
        <v>1454</v>
      </c>
      <c r="E15" s="83">
        <f>SUM(E16:E20)</f>
        <v>6812.5</v>
      </c>
    </row>
    <row r="16" spans="3:5" ht="15.75">
      <c r="C16" s="81" t="s">
        <v>1301</v>
      </c>
      <c r="D16" s="166" t="s">
        <v>1458</v>
      </c>
      <c r="E16" s="118">
        <v>0</v>
      </c>
    </row>
    <row r="17" spans="3:5" ht="15.75">
      <c r="C17" s="81" t="s">
        <v>1304</v>
      </c>
      <c r="D17" s="166" t="s">
        <v>1460</v>
      </c>
      <c r="E17" s="118">
        <v>0</v>
      </c>
    </row>
    <row r="18" spans="3:5" ht="15.75">
      <c r="C18" s="81" t="s">
        <v>1306</v>
      </c>
      <c r="D18" s="166" t="s">
        <v>1462</v>
      </c>
      <c r="E18" s="118">
        <v>0</v>
      </c>
    </row>
    <row r="19" spans="3:5" ht="15.75">
      <c r="C19" s="81" t="s">
        <v>1308</v>
      </c>
      <c r="D19" s="166" t="s">
        <v>1464</v>
      </c>
      <c r="E19" s="118">
        <v>0</v>
      </c>
    </row>
    <row r="20" spans="3:5" ht="15.75">
      <c r="C20" s="81" t="s">
        <v>1310</v>
      </c>
      <c r="D20" s="166" t="s">
        <v>2278</v>
      </c>
      <c r="E20" s="118">
        <v>6812.5</v>
      </c>
    </row>
    <row r="21" spans="3:5" ht="15.75">
      <c r="C21" s="81" t="s">
        <v>1339</v>
      </c>
      <c r="D21" s="167" t="s">
        <v>1456</v>
      </c>
      <c r="E21" s="118">
        <v>0</v>
      </c>
    </row>
    <row r="22" spans="3:5" ht="15.75">
      <c r="C22" s="81" t="s">
        <v>1535</v>
      </c>
      <c r="D22" s="116" t="s">
        <v>1466</v>
      </c>
      <c r="E22" s="118">
        <v>0</v>
      </c>
    </row>
    <row r="23" spans="3:11" ht="15.75">
      <c r="C23" s="76" t="s">
        <v>1342</v>
      </c>
      <c r="D23" s="77" t="s">
        <v>1477</v>
      </c>
      <c r="E23" s="78">
        <f>SUM(E24:E25)-E26</f>
        <v>1044958.49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1041739.77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3218.72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0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-1038145.99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24" activePane="bottomLeft" state="frozen"/>
      <selection pane="topLeft" activeCell="F17" sqref="F17"/>
      <selection pane="bottomLeft" activeCell="D29" sqref="D29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0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Incompleto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CORTÊS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1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11481411.38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328256.47000000003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216396.2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111860.27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0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11021654.05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9418790.18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1602863.87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0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>
        <v>0</v>
      </c>
      <c r="F22" s="74">
        <f t="shared" si="0"/>
        <v>0</v>
      </c>
    </row>
    <row r="23" spans="3:11" ht="15.75">
      <c r="C23" s="81" t="s">
        <v>1535</v>
      </c>
      <c r="D23" s="114" t="s">
        <v>2182</v>
      </c>
      <c r="E23" s="83">
        <f>SUM(E24:E28)</f>
        <v>131500.86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>
        <v>131500.86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/>
      <c r="E29" s="118"/>
      <c r="F29" s="74">
        <f t="shared" si="0"/>
        <v>1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/>
      <c r="E30" s="118"/>
      <c r="F30" s="74">
        <f t="shared" si="0"/>
        <v>1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/>
      <c r="E31" s="118"/>
      <c r="F31" s="74">
        <f t="shared" si="0"/>
        <v>1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/>
      <c r="E32" s="118"/>
      <c r="F32" s="74">
        <f t="shared" si="0"/>
        <v>1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/>
      <c r="E33" s="118"/>
      <c r="F33" s="74">
        <f t="shared" si="0"/>
        <v>1</v>
      </c>
      <c r="G33" s="74">
        <f t="shared" si="1"/>
        <v>0</v>
      </c>
    </row>
    <row r="34" spans="1:5" ht="15.75">
      <c r="A34" s="85">
        <f>IF(E34=0,1,0)</f>
        <v>1</v>
      </c>
      <c r="C34" s="76" t="s">
        <v>1342</v>
      </c>
      <c r="D34" s="77" t="s">
        <v>1562</v>
      </c>
      <c r="E34" s="78">
        <f>SUM(E35:E41)</f>
        <v>0</v>
      </c>
    </row>
    <row r="35" spans="3:6" ht="15.75">
      <c r="C35" s="81" t="s">
        <v>1345</v>
      </c>
      <c r="D35" s="114" t="s">
        <v>2198</v>
      </c>
      <c r="E35" s="57">
        <v>0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57">
        <v>0</v>
      </c>
      <c r="F36" s="74">
        <f t="shared" si="2"/>
        <v>0</v>
      </c>
    </row>
    <row r="37" spans="3:6" ht="15.75">
      <c r="C37" s="81" t="s">
        <v>1350</v>
      </c>
      <c r="D37" s="114" t="s">
        <v>2184</v>
      </c>
      <c r="E37" s="57">
        <v>0</v>
      </c>
      <c r="F37" s="74">
        <f t="shared" si="2"/>
        <v>0</v>
      </c>
    </row>
    <row r="38" spans="3:6" ht="15.75">
      <c r="C38" s="81" t="s">
        <v>1353</v>
      </c>
      <c r="D38" s="114" t="s">
        <v>1572</v>
      </c>
      <c r="E38" s="118">
        <v>0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0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0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0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>
        <v>0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>
        <v>0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>
        <v>0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>
        <v>0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>
        <v>0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>
        <v>0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/>
      <c r="E49" s="118"/>
      <c r="F49" s="74">
        <f t="shared" si="2"/>
        <v>1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/>
      <c r="E50" s="118"/>
      <c r="F50" s="74">
        <f t="shared" si="2"/>
        <v>1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/>
      <c r="E51" s="118"/>
      <c r="F51" s="74">
        <f t="shared" si="2"/>
        <v>1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/>
      <c r="E52" s="118"/>
      <c r="F52" s="74">
        <f t="shared" si="2"/>
        <v>1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/>
      <c r="E53" s="118"/>
      <c r="F53" s="74">
        <f t="shared" si="2"/>
        <v>1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11481411.38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E13:E33 D29:D33 E35:E51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Lenovo</cp:lastModifiedBy>
  <cp:lastPrinted>2014-01-21T14:56:58Z</cp:lastPrinted>
  <dcterms:created xsi:type="dcterms:W3CDTF">2010-03-02T11:44:00Z</dcterms:created>
  <dcterms:modified xsi:type="dcterms:W3CDTF">2015-03-30T16:06:57Z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